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80" windowHeight="6225" tabRatio="879" activeTab="0"/>
  </bookViews>
  <sheets>
    <sheet name="6K-ADP-J_GERILIM_DUSUMU_HESABI" sheetId="1" r:id="rId1"/>
    <sheet name="6K-ADP-Ş_GERILIM_DUSUMU_HESABI" sheetId="2" r:id="rId2"/>
    <sheet name="4K-ADP-J-GERILIM_DUSUMU_HESABI" sheetId="3" r:id="rId3"/>
    <sheet name="4K-ADP-Ş-GERILIM_DUSUMU_HESABI " sheetId="4" r:id="rId4"/>
    <sheet name="6K-UPS-UDP PANOSU" sheetId="5" r:id="rId5"/>
    <sheet name="4K-UPS-UDP PANOSU" sheetId="6" r:id="rId6"/>
    <sheet name="DP-BK.01" sheetId="7" r:id="rId7"/>
    <sheet name="DP-ZK.01" sheetId="8" r:id="rId8"/>
    <sheet name="DP-KTP" sheetId="9" r:id="rId9"/>
    <sheet name="DP-ZK.OTOPARK" sheetId="10" r:id="rId10"/>
    <sheet name="DP-ZK.BAHÇE" sheetId="11" r:id="rId11"/>
    <sheet name="DP-ZK.GÜVENLİK_S" sheetId="12" r:id="rId12"/>
    <sheet name="DP-ZK.GÜVENLİK_J" sheetId="13" r:id="rId13"/>
    <sheet name="UP-ZK.01" sheetId="14" r:id="rId14"/>
    <sheet name="DP-1K.01" sheetId="15" r:id="rId15"/>
    <sheet name="UP-1K.01" sheetId="16" r:id="rId16"/>
    <sheet name="DP-1K.02" sheetId="17" r:id="rId17"/>
    <sheet name="UP-1K.02" sheetId="18" r:id="rId18"/>
    <sheet name="DP-2K.01" sheetId="19" r:id="rId19"/>
    <sheet name="UP-2K.01" sheetId="20" r:id="rId20"/>
    <sheet name="DP-2K.02" sheetId="21" r:id="rId21"/>
    <sheet name="UP-2K.02" sheetId="22" r:id="rId22"/>
    <sheet name="DP-3K.01" sheetId="23" r:id="rId23"/>
    <sheet name="UP-3K.01 " sheetId="24" r:id="rId24"/>
    <sheet name="DP-3K.02" sheetId="25" r:id="rId25"/>
    <sheet name="UP-3K.02" sheetId="26" r:id="rId26"/>
    <sheet name="DP-4K.01 " sheetId="27" r:id="rId27"/>
    <sheet name="UP-4K.01" sheetId="28" r:id="rId28"/>
    <sheet name="DP-4K.02" sheetId="29" r:id="rId29"/>
    <sheet name="UP-4K.02 " sheetId="30" r:id="rId30"/>
    <sheet name="DP-5K.01" sheetId="31" r:id="rId31"/>
    <sheet name="UP-5K.01" sheetId="32" r:id="rId32"/>
    <sheet name="DP-5K.KLIMA" sheetId="33" r:id="rId33"/>
    <sheet name="DP-6K.01" sheetId="34" r:id="rId34"/>
    <sheet name="UP-6K.01" sheetId="35" r:id="rId35"/>
  </sheets>
  <externalReferences>
    <externalReference r:id="rId38"/>
    <externalReference r:id="rId39"/>
    <externalReference r:id="rId40"/>
  </externalReferences>
  <definedNames>
    <definedName name="AFDASFA" localSheetId="2">#REF!</definedName>
    <definedName name="AFDASFA" localSheetId="3">#REF!</definedName>
    <definedName name="AFDASFA" localSheetId="5">#REF!</definedName>
    <definedName name="AFDASFA" localSheetId="1">#REF!</definedName>
    <definedName name="AFDASFA" localSheetId="4">#REF!</definedName>
    <definedName name="AFDASFA" localSheetId="16">#REF!</definedName>
    <definedName name="AFDASFA" localSheetId="18">#REF!</definedName>
    <definedName name="AFDASFA" localSheetId="20">#REF!</definedName>
    <definedName name="AFDASFA" localSheetId="22">#REF!</definedName>
    <definedName name="AFDASFA" localSheetId="24">#REF!</definedName>
    <definedName name="AFDASFA" localSheetId="26">#REF!</definedName>
    <definedName name="AFDASFA" localSheetId="28">#REF!</definedName>
    <definedName name="AFDASFA" localSheetId="30">#REF!</definedName>
    <definedName name="AFDASFA" localSheetId="32">#REF!</definedName>
    <definedName name="AFDASFA" localSheetId="33">#REF!</definedName>
    <definedName name="AFDASFA" localSheetId="10">#REF!</definedName>
    <definedName name="AFDASFA" localSheetId="12">#REF!</definedName>
    <definedName name="AFDASFA" localSheetId="11">#REF!</definedName>
    <definedName name="AFDASFA" localSheetId="9">#REF!</definedName>
    <definedName name="AFDASFA" localSheetId="15">#REF!</definedName>
    <definedName name="AFDASFA" localSheetId="17">#REF!</definedName>
    <definedName name="AFDASFA" localSheetId="19">#REF!</definedName>
    <definedName name="AFDASFA" localSheetId="21">#REF!</definedName>
    <definedName name="AFDASFA" localSheetId="23">#REF!</definedName>
    <definedName name="AFDASFA" localSheetId="25">#REF!</definedName>
    <definedName name="AFDASFA" localSheetId="27">#REF!</definedName>
    <definedName name="AFDASFA" localSheetId="29">#REF!</definedName>
    <definedName name="AFDASFA" localSheetId="31">#REF!</definedName>
    <definedName name="AFDASFA" localSheetId="34">#REF!</definedName>
    <definedName name="AFDASFA">#REF!</definedName>
    <definedName name="Cos_Ø">#REF!</definedName>
    <definedName name="d" localSheetId="2">#REF!</definedName>
    <definedName name="d" localSheetId="3">#REF!</definedName>
    <definedName name="d" localSheetId="5">#REF!</definedName>
    <definedName name="d" localSheetId="1">#REF!</definedName>
    <definedName name="d" localSheetId="4">#REF!</definedName>
    <definedName name="d" localSheetId="14">#REF!</definedName>
    <definedName name="d" localSheetId="16">#REF!</definedName>
    <definedName name="d" localSheetId="18">#REF!</definedName>
    <definedName name="d" localSheetId="20">#REF!</definedName>
    <definedName name="d" localSheetId="22">#REF!</definedName>
    <definedName name="d" localSheetId="24">#REF!</definedName>
    <definedName name="d" localSheetId="26">#REF!</definedName>
    <definedName name="d" localSheetId="28">#REF!</definedName>
    <definedName name="d" localSheetId="30">#REF!</definedName>
    <definedName name="d" localSheetId="32">#REF!</definedName>
    <definedName name="d" localSheetId="33">#REF!</definedName>
    <definedName name="d" localSheetId="8">#REF!</definedName>
    <definedName name="d" localSheetId="7">#REF!</definedName>
    <definedName name="d" localSheetId="10">#REF!</definedName>
    <definedName name="d" localSheetId="12">#REF!</definedName>
    <definedName name="d" localSheetId="11">#REF!</definedName>
    <definedName name="d" localSheetId="9">#REF!</definedName>
    <definedName name="d" localSheetId="15">#REF!</definedName>
    <definedName name="d" localSheetId="17">#REF!</definedName>
    <definedName name="d" localSheetId="19">#REF!</definedName>
    <definedName name="d" localSheetId="21">#REF!</definedName>
    <definedName name="d" localSheetId="23">#REF!</definedName>
    <definedName name="d" localSheetId="25">#REF!</definedName>
    <definedName name="d" localSheetId="27">#REF!</definedName>
    <definedName name="d" localSheetId="29">#REF!</definedName>
    <definedName name="d" localSheetId="31">#REF!</definedName>
    <definedName name="d" localSheetId="34">#REF!</definedName>
    <definedName name="d" localSheetId="13">#REF!</definedName>
    <definedName name="d">#REF!</definedName>
    <definedName name="DIVERSITE">#REF!</definedName>
    <definedName name="DSA" localSheetId="2">#REF!</definedName>
    <definedName name="DSA" localSheetId="3">#REF!</definedName>
    <definedName name="DSA" localSheetId="5">#REF!</definedName>
    <definedName name="DSA" localSheetId="1">#REF!</definedName>
    <definedName name="DSA" localSheetId="4">#REF!</definedName>
    <definedName name="DSA" localSheetId="14">#REF!</definedName>
    <definedName name="DSA" localSheetId="16">#REF!</definedName>
    <definedName name="DSA" localSheetId="18">#REF!</definedName>
    <definedName name="DSA" localSheetId="20">#REF!</definedName>
    <definedName name="DSA" localSheetId="22">#REF!</definedName>
    <definedName name="DSA" localSheetId="24">#REF!</definedName>
    <definedName name="DSA" localSheetId="26">#REF!</definedName>
    <definedName name="DSA" localSheetId="28">#REF!</definedName>
    <definedName name="DSA" localSheetId="30">#REF!</definedName>
    <definedName name="DSA" localSheetId="32">#REF!</definedName>
    <definedName name="DSA" localSheetId="33">#REF!</definedName>
    <definedName name="DSA" localSheetId="8">#REF!</definedName>
    <definedName name="DSA" localSheetId="7">#REF!</definedName>
    <definedName name="DSA" localSheetId="10">#REF!</definedName>
    <definedName name="DSA" localSheetId="12">#REF!</definedName>
    <definedName name="DSA" localSheetId="11">#REF!</definedName>
    <definedName name="DSA" localSheetId="9">#REF!</definedName>
    <definedName name="DSA" localSheetId="15">#REF!</definedName>
    <definedName name="DSA" localSheetId="17">#REF!</definedName>
    <definedName name="DSA" localSheetId="19">#REF!</definedName>
    <definedName name="DSA" localSheetId="21">#REF!</definedName>
    <definedName name="DSA" localSheetId="23">#REF!</definedName>
    <definedName name="DSA" localSheetId="25">#REF!</definedName>
    <definedName name="DSA" localSheetId="27">#REF!</definedName>
    <definedName name="DSA" localSheetId="29">#REF!</definedName>
    <definedName name="DSA" localSheetId="31">#REF!</definedName>
    <definedName name="DSA" localSheetId="34">#REF!</definedName>
    <definedName name="DSA" localSheetId="13">#REF!</definedName>
    <definedName name="DSA">#REF!</definedName>
    <definedName name="DSS" localSheetId="2">#REF!</definedName>
    <definedName name="DSS" localSheetId="3">#REF!</definedName>
    <definedName name="DSS" localSheetId="5">#REF!</definedName>
    <definedName name="DSS" localSheetId="1">#REF!</definedName>
    <definedName name="DSS" localSheetId="4">#REF!</definedName>
    <definedName name="DSS" localSheetId="14">#REF!</definedName>
    <definedName name="DSS" localSheetId="16">#REF!</definedName>
    <definedName name="DSS" localSheetId="18">#REF!</definedName>
    <definedName name="DSS" localSheetId="20">#REF!</definedName>
    <definedName name="DSS" localSheetId="22">#REF!</definedName>
    <definedName name="DSS" localSheetId="24">#REF!</definedName>
    <definedName name="DSS" localSheetId="26">#REF!</definedName>
    <definedName name="DSS" localSheetId="28">#REF!</definedName>
    <definedName name="DSS" localSheetId="30">#REF!</definedName>
    <definedName name="DSS" localSheetId="32">#REF!</definedName>
    <definedName name="DSS" localSheetId="33">#REF!</definedName>
    <definedName name="DSS" localSheetId="8">#REF!</definedName>
    <definedName name="DSS" localSheetId="7">#REF!</definedName>
    <definedName name="DSS" localSheetId="10">#REF!</definedName>
    <definedName name="DSS" localSheetId="12">#REF!</definedName>
    <definedName name="DSS" localSheetId="11">#REF!</definedName>
    <definedName name="DSS" localSheetId="9">#REF!</definedName>
    <definedName name="DSS" localSheetId="15">#REF!</definedName>
    <definedName name="DSS" localSheetId="17">#REF!</definedName>
    <definedName name="DSS" localSheetId="19">#REF!</definedName>
    <definedName name="DSS" localSheetId="21">#REF!</definedName>
    <definedName name="DSS" localSheetId="23">#REF!</definedName>
    <definedName name="DSS" localSheetId="25">#REF!</definedName>
    <definedName name="DSS" localSheetId="27">#REF!</definedName>
    <definedName name="DSS" localSheetId="29">#REF!</definedName>
    <definedName name="DSS" localSheetId="31">#REF!</definedName>
    <definedName name="DSS" localSheetId="34">#REF!</definedName>
    <definedName name="DSS" localSheetId="13">#REF!</definedName>
    <definedName name="DSS">#REF!</definedName>
    <definedName name="DSSD" localSheetId="2">#REF!</definedName>
    <definedName name="DSSD" localSheetId="3">#REF!</definedName>
    <definedName name="DSSD" localSheetId="5">#REF!</definedName>
    <definedName name="DSSD" localSheetId="1">#REF!</definedName>
    <definedName name="DSSD" localSheetId="4">#REF!</definedName>
    <definedName name="DSSD" localSheetId="14">#REF!</definedName>
    <definedName name="DSSD" localSheetId="16">#REF!</definedName>
    <definedName name="DSSD" localSheetId="18">#REF!</definedName>
    <definedName name="DSSD" localSheetId="20">#REF!</definedName>
    <definedName name="DSSD" localSheetId="22">#REF!</definedName>
    <definedName name="DSSD" localSheetId="24">#REF!</definedName>
    <definedName name="DSSD" localSheetId="26">#REF!</definedName>
    <definedName name="DSSD" localSheetId="28">#REF!</definedName>
    <definedName name="DSSD" localSheetId="30">#REF!</definedName>
    <definedName name="DSSD" localSheetId="32">#REF!</definedName>
    <definedName name="DSSD" localSheetId="33">#REF!</definedName>
    <definedName name="DSSD" localSheetId="8">#REF!</definedName>
    <definedName name="DSSD" localSheetId="7">#REF!</definedName>
    <definedName name="DSSD" localSheetId="10">#REF!</definedName>
    <definedName name="DSSD" localSheetId="12">#REF!</definedName>
    <definedName name="DSSD" localSheetId="11">#REF!</definedName>
    <definedName name="DSSD" localSheetId="9">#REF!</definedName>
    <definedName name="DSSD" localSheetId="15">#REF!</definedName>
    <definedName name="DSSD" localSheetId="17">#REF!</definedName>
    <definedName name="DSSD" localSheetId="19">#REF!</definedName>
    <definedName name="DSSD" localSheetId="21">#REF!</definedName>
    <definedName name="DSSD" localSheetId="23">#REF!</definedName>
    <definedName name="DSSD" localSheetId="25">#REF!</definedName>
    <definedName name="DSSD" localSheetId="27">#REF!</definedName>
    <definedName name="DSSD" localSheetId="29">#REF!</definedName>
    <definedName name="DSSD" localSheetId="31">#REF!</definedName>
    <definedName name="DSSD" localSheetId="34">#REF!</definedName>
    <definedName name="DSSD" localSheetId="13">#REF!</definedName>
    <definedName name="DSSD">#REF!</definedName>
    <definedName name="FDS" localSheetId="2">#REF!</definedName>
    <definedName name="FDS" localSheetId="3">#REF!</definedName>
    <definedName name="FDS" localSheetId="5">#REF!</definedName>
    <definedName name="FDS" localSheetId="1">#REF!</definedName>
    <definedName name="FDS" localSheetId="4">#REF!</definedName>
    <definedName name="FDS" localSheetId="14">#REF!</definedName>
    <definedName name="FDS" localSheetId="16">#REF!</definedName>
    <definedName name="FDS" localSheetId="18">#REF!</definedName>
    <definedName name="FDS" localSheetId="20">#REF!</definedName>
    <definedName name="FDS" localSheetId="22">#REF!</definedName>
    <definedName name="FDS" localSheetId="24">#REF!</definedName>
    <definedName name="FDS" localSheetId="26">#REF!</definedName>
    <definedName name="FDS" localSheetId="28">#REF!</definedName>
    <definedName name="FDS" localSheetId="30">#REF!</definedName>
    <definedName name="FDS" localSheetId="32">#REF!</definedName>
    <definedName name="FDS" localSheetId="33">#REF!</definedName>
    <definedName name="FDS" localSheetId="8">#REF!</definedName>
    <definedName name="FDS" localSheetId="7">#REF!</definedName>
    <definedName name="FDS" localSheetId="10">#REF!</definedName>
    <definedName name="FDS" localSheetId="12">#REF!</definedName>
    <definedName name="FDS" localSheetId="11">#REF!</definedName>
    <definedName name="FDS" localSheetId="9">#REF!</definedName>
    <definedName name="FDS" localSheetId="15">#REF!</definedName>
    <definedName name="FDS" localSheetId="17">#REF!</definedName>
    <definedName name="FDS" localSheetId="19">#REF!</definedName>
    <definedName name="FDS" localSheetId="21">#REF!</definedName>
    <definedName name="FDS" localSheetId="23">#REF!</definedName>
    <definedName name="FDS" localSheetId="25">#REF!</definedName>
    <definedName name="FDS" localSheetId="27">#REF!</definedName>
    <definedName name="FDS" localSheetId="29">#REF!</definedName>
    <definedName name="FDS" localSheetId="31">#REF!</definedName>
    <definedName name="FDS" localSheetId="34">#REF!</definedName>
    <definedName name="FDS" localSheetId="13">#REF!</definedName>
    <definedName name="FDS">#REF!</definedName>
    <definedName name="FSASFSDF" localSheetId="2">#REF!</definedName>
    <definedName name="FSASFSDF" localSheetId="3">#REF!</definedName>
    <definedName name="FSASFSDF" localSheetId="5">#REF!</definedName>
    <definedName name="FSASFSDF" localSheetId="1">#REF!</definedName>
    <definedName name="FSASFSDF" localSheetId="4">#REF!</definedName>
    <definedName name="FSASFSDF" localSheetId="16">#REF!</definedName>
    <definedName name="FSASFSDF" localSheetId="18">#REF!</definedName>
    <definedName name="FSASFSDF" localSheetId="20">#REF!</definedName>
    <definedName name="FSASFSDF" localSheetId="22">#REF!</definedName>
    <definedName name="FSASFSDF" localSheetId="24">#REF!</definedName>
    <definedName name="FSASFSDF" localSheetId="26">#REF!</definedName>
    <definedName name="FSASFSDF" localSheetId="28">#REF!</definedName>
    <definedName name="FSASFSDF" localSheetId="30">#REF!</definedName>
    <definedName name="FSASFSDF" localSheetId="32">#REF!</definedName>
    <definedName name="FSASFSDF" localSheetId="33">#REF!</definedName>
    <definedName name="FSASFSDF" localSheetId="10">#REF!</definedName>
    <definedName name="FSASFSDF" localSheetId="12">#REF!</definedName>
    <definedName name="FSASFSDF" localSheetId="11">#REF!</definedName>
    <definedName name="FSASFSDF" localSheetId="9">#REF!</definedName>
    <definedName name="FSASFSDF" localSheetId="15">#REF!</definedName>
    <definedName name="FSASFSDF" localSheetId="17">#REF!</definedName>
    <definedName name="FSASFSDF" localSheetId="19">#REF!</definedName>
    <definedName name="FSASFSDF" localSheetId="21">#REF!</definedName>
    <definedName name="FSASFSDF" localSheetId="23">#REF!</definedName>
    <definedName name="FSASFSDF" localSheetId="25">#REF!</definedName>
    <definedName name="FSASFSDF" localSheetId="27">#REF!</definedName>
    <definedName name="FSASFSDF" localSheetId="29">#REF!</definedName>
    <definedName name="FSASFSDF" localSheetId="31">#REF!</definedName>
    <definedName name="FSASFSDF" localSheetId="34">#REF!</definedName>
    <definedName name="FSASFSDF">#REF!</definedName>
    <definedName name="Print_Range" localSheetId="14">#REF!</definedName>
    <definedName name="Print_Range" localSheetId="16">#REF!</definedName>
    <definedName name="Print_Range" localSheetId="18">#REF!</definedName>
    <definedName name="Print_Range" localSheetId="20">#REF!</definedName>
    <definedName name="Print_Range" localSheetId="22">#REF!</definedName>
    <definedName name="Print_Range" localSheetId="24">#REF!</definedName>
    <definedName name="Print_Range" localSheetId="26">#REF!</definedName>
    <definedName name="Print_Range" localSheetId="28">#REF!</definedName>
    <definedName name="Print_Range" localSheetId="30">#REF!</definedName>
    <definedName name="Print_Range" localSheetId="32">#REF!</definedName>
    <definedName name="Print_Range" localSheetId="33">#REF!</definedName>
    <definedName name="Print_Range" localSheetId="6">#REF!</definedName>
    <definedName name="Print_Range" localSheetId="8">#REF!</definedName>
    <definedName name="Print_Range" localSheetId="7">#REF!</definedName>
    <definedName name="Print_Range" localSheetId="10">#REF!</definedName>
    <definedName name="Print_Range" localSheetId="12">#REF!</definedName>
    <definedName name="Print_Range" localSheetId="11">#REF!</definedName>
    <definedName name="Print_Range" localSheetId="9">#REF!</definedName>
    <definedName name="Print_Range" localSheetId="15">#REF!</definedName>
    <definedName name="Print_Range" localSheetId="17">#REF!</definedName>
    <definedName name="Print_Range" localSheetId="19">#REF!</definedName>
    <definedName name="Print_Range" localSheetId="21">#REF!</definedName>
    <definedName name="Print_Range" localSheetId="23">#REF!</definedName>
    <definedName name="Print_Range" localSheetId="25">#REF!</definedName>
    <definedName name="Print_Range" localSheetId="27">#REF!</definedName>
    <definedName name="Print_Range" localSheetId="29">#REF!</definedName>
    <definedName name="Print_Range" localSheetId="31">#REF!</definedName>
    <definedName name="Print_Range" localSheetId="34">#REF!</definedName>
    <definedName name="Print_Range" localSheetId="13">#REF!</definedName>
    <definedName name="Print_Range">#REF!</definedName>
    <definedName name="Print_Range">#REF!</definedName>
    <definedName name="s" localSheetId="2">#REF!</definedName>
    <definedName name="s" localSheetId="3">#REF!</definedName>
    <definedName name="s" localSheetId="5">#REF!</definedName>
    <definedName name="s" localSheetId="1">#REF!</definedName>
    <definedName name="s" localSheetId="4">#REF!</definedName>
    <definedName name="s" localSheetId="14">#REF!</definedName>
    <definedName name="s" localSheetId="16">#REF!</definedName>
    <definedName name="s" localSheetId="18">#REF!</definedName>
    <definedName name="s" localSheetId="20">#REF!</definedName>
    <definedName name="s" localSheetId="22">#REF!</definedName>
    <definedName name="s" localSheetId="24">#REF!</definedName>
    <definedName name="s" localSheetId="26">#REF!</definedName>
    <definedName name="s" localSheetId="28">#REF!</definedName>
    <definedName name="s" localSheetId="30">#REF!</definedName>
    <definedName name="s" localSheetId="32">#REF!</definedName>
    <definedName name="s" localSheetId="33">#REF!</definedName>
    <definedName name="s" localSheetId="8">#REF!</definedName>
    <definedName name="s" localSheetId="7">#REF!</definedName>
    <definedName name="s" localSheetId="10">#REF!</definedName>
    <definedName name="s" localSheetId="12">#REF!</definedName>
    <definedName name="s" localSheetId="11">#REF!</definedName>
    <definedName name="s" localSheetId="9">#REF!</definedName>
    <definedName name="s" localSheetId="15">#REF!</definedName>
    <definedName name="s" localSheetId="17">#REF!</definedName>
    <definedName name="s" localSheetId="19">#REF!</definedName>
    <definedName name="s" localSheetId="21">#REF!</definedName>
    <definedName name="s" localSheetId="23">#REF!</definedName>
    <definedName name="s" localSheetId="25">#REF!</definedName>
    <definedName name="s" localSheetId="27">#REF!</definedName>
    <definedName name="s" localSheetId="29">#REF!</definedName>
    <definedName name="s" localSheetId="31">#REF!</definedName>
    <definedName name="s" localSheetId="34">#REF!</definedName>
    <definedName name="s" localSheetId="13">#REF!</definedName>
    <definedName name="s">#REF!</definedName>
    <definedName name="SA">#REF!</definedName>
    <definedName name="SAD">#REF!</definedName>
    <definedName name="SEBEKE_GERILIMI">#REF!</definedName>
    <definedName name="Sin">#REF!</definedName>
    <definedName name="Sin_Ø">#REF!</definedName>
    <definedName name="u" localSheetId="2">#REF!</definedName>
    <definedName name="u" localSheetId="3">#REF!</definedName>
    <definedName name="u" localSheetId="5">#REF!</definedName>
    <definedName name="u" localSheetId="1">#REF!</definedName>
    <definedName name="u" localSheetId="4">#REF!</definedName>
    <definedName name="u" localSheetId="14">#REF!</definedName>
    <definedName name="u" localSheetId="16">#REF!</definedName>
    <definedName name="u" localSheetId="18">#REF!</definedName>
    <definedName name="u" localSheetId="20">#REF!</definedName>
    <definedName name="u" localSheetId="22">#REF!</definedName>
    <definedName name="u" localSheetId="24">#REF!</definedName>
    <definedName name="u" localSheetId="26">#REF!</definedName>
    <definedName name="u" localSheetId="28">#REF!</definedName>
    <definedName name="u" localSheetId="30">#REF!</definedName>
    <definedName name="u" localSheetId="32">#REF!</definedName>
    <definedName name="u" localSheetId="33">#REF!</definedName>
    <definedName name="u" localSheetId="8">#REF!</definedName>
    <definedName name="u" localSheetId="7">#REF!</definedName>
    <definedName name="u" localSheetId="10">#REF!</definedName>
    <definedName name="u" localSheetId="12">#REF!</definedName>
    <definedName name="u" localSheetId="11">#REF!</definedName>
    <definedName name="u" localSheetId="9">#REF!</definedName>
    <definedName name="u" localSheetId="15">#REF!</definedName>
    <definedName name="u" localSheetId="17">#REF!</definedName>
    <definedName name="u" localSheetId="19">#REF!</definedName>
    <definedName name="u" localSheetId="21">#REF!</definedName>
    <definedName name="u" localSheetId="23">#REF!</definedName>
    <definedName name="u" localSheetId="25">#REF!</definedName>
    <definedName name="u" localSheetId="27">#REF!</definedName>
    <definedName name="u" localSheetId="29">#REF!</definedName>
    <definedName name="u" localSheetId="31">#REF!</definedName>
    <definedName name="u" localSheetId="34">#REF!</definedName>
    <definedName name="u" localSheetId="13">#REF!</definedName>
    <definedName name="u">#REF!</definedName>
    <definedName name="_xlnm.Print_Area" localSheetId="2">'4K-ADP-J-GERILIM_DUSUMU_HESABI'!$A$1:$R$13</definedName>
    <definedName name="_xlnm.Print_Area" localSheetId="3">'4K-ADP-Ş-GERILIM_DUSUMU_HESABI '!$A$1:$R$11</definedName>
    <definedName name="_xlnm.Print_Area" localSheetId="5">'4K-UPS-UDP PANOSU'!$A$1:$R$13</definedName>
    <definedName name="_xlnm.Print_Area" localSheetId="0">'6K-ADP-J_GERILIM_DUSUMU_HESABI'!$A$1:$R$19</definedName>
    <definedName name="_xlnm.Print_Area" localSheetId="1">'6K-ADP-Ş_GERILIM_DUSUMU_HESABI'!$A$1:$R$9</definedName>
    <definedName name="_xlnm.Print_Area" localSheetId="4">'6K-UPS-UDP PANOSU'!$A$1:$R$34</definedName>
    <definedName name="_xlnm.Print_Area" localSheetId="14">'DP-1K.01'!$A$1:$N$43</definedName>
    <definedName name="_xlnm.Print_Area" localSheetId="16">'DP-1K.02'!$A$1:$N$53</definedName>
    <definedName name="_xlnm.Print_Area" localSheetId="18">'DP-2K.01'!$A$1:$N$53</definedName>
    <definedName name="_xlnm.Print_Area" localSheetId="20">'DP-2K.02'!$A$1:$N$38</definedName>
    <definedName name="_xlnm.Print_Area" localSheetId="22">'DP-3K.01'!$A$1:$N$55</definedName>
    <definedName name="_xlnm.Print_Area" localSheetId="24">'DP-3K.02'!$A$1:$N$43</definedName>
    <definedName name="_xlnm.Print_Area" localSheetId="26">'DP-4K.01 '!$A$1:$N$62</definedName>
    <definedName name="_xlnm.Print_Area" localSheetId="28">'DP-4K.02'!$A$1:$N$40</definedName>
    <definedName name="_xlnm.Print_Area" localSheetId="30">'DP-5K.01'!$A$1:$N$57</definedName>
    <definedName name="_xlnm.Print_Area" localSheetId="32">'DP-5K.KLIMA'!$A$1:$N$31</definedName>
    <definedName name="_xlnm.Print_Area" localSheetId="33">'DP-6K.01'!$A$1:$N$57</definedName>
    <definedName name="_xlnm.Print_Area" localSheetId="6">'DP-BK.01'!$A$1:$N$35</definedName>
    <definedName name="_xlnm.Print_Area" localSheetId="8">'DP-KTP'!$A$1:$N$25</definedName>
    <definedName name="_xlnm.Print_Area" localSheetId="7">'DP-ZK.01'!$A$1:$N$40</definedName>
    <definedName name="_xlnm.Print_Area" localSheetId="10">'DP-ZK.BAHÇE'!$A$1:$N$24</definedName>
    <definedName name="_xlnm.Print_Area" localSheetId="12">'DP-ZK.GÜVENLİK_J'!$A$1:$N$17</definedName>
    <definedName name="_xlnm.Print_Area" localSheetId="11">'DP-ZK.GÜVENLİK_S'!$A$1:$N$19</definedName>
    <definedName name="_xlnm.Print_Area" localSheetId="9">'DP-ZK.OTOPARK'!$A$1:$N$35</definedName>
    <definedName name="_xlnm.Print_Area" localSheetId="15">'UP-1K.01'!$A$1:$N$26</definedName>
    <definedName name="_xlnm.Print_Area" localSheetId="17">'UP-1K.02'!$A$1:$N$25</definedName>
    <definedName name="_xlnm.Print_Area" localSheetId="19">'UP-2K.01'!$A$1:$N$30</definedName>
    <definedName name="_xlnm.Print_Area" localSheetId="21">'UP-2K.02'!$A$1:$N$20</definedName>
    <definedName name="_xlnm.Print_Area" localSheetId="23">'UP-3K.01 '!$A$1:$N$33</definedName>
    <definedName name="_xlnm.Print_Area" localSheetId="25">'UP-3K.02'!$A$1:$N$28</definedName>
    <definedName name="_xlnm.Print_Area" localSheetId="27">'UP-4K.01'!$A$1:$N$41</definedName>
    <definedName name="_xlnm.Print_Area" localSheetId="29">'UP-4K.02 '!$A$1:$N$26</definedName>
    <definedName name="_xlnm.Print_Area" localSheetId="31">'UP-5K.01'!$A$1:$N$35</definedName>
    <definedName name="_xlnm.Print_Area" localSheetId="34">'UP-6K.01'!$A$1:$N$37</definedName>
    <definedName name="_xlnm.Print_Area" localSheetId="13">'UP-ZK.01'!$A$1:$N$33</definedName>
    <definedName name="_xlnm.Print_Titles" localSheetId="2">'4K-ADP-J-GERILIM_DUSUMU_HESABI'!$1:$5</definedName>
    <definedName name="_xlnm.Print_Titles" localSheetId="3">'4K-ADP-Ş-GERILIM_DUSUMU_HESABI '!$1:$5</definedName>
    <definedName name="_xlnm.Print_Titles" localSheetId="5">'4K-UPS-UDP PANOSU'!$1:$5</definedName>
    <definedName name="_xlnm.Print_Titles" localSheetId="0">'6K-ADP-J_GERILIM_DUSUMU_HESABI'!$1:$5</definedName>
    <definedName name="_xlnm.Print_Titles" localSheetId="1">'6K-ADP-Ş_GERILIM_DUSUMU_HESABI'!$1:$5</definedName>
    <definedName name="_xlnm.Print_Titles" localSheetId="4">'6K-UPS-UDP PANOSU'!$1:$5</definedName>
  </definedNames>
  <calcPr fullCalcOnLoad="1"/>
</workbook>
</file>

<file path=xl/sharedStrings.xml><?xml version="1.0" encoding="utf-8"?>
<sst xmlns="http://schemas.openxmlformats.org/spreadsheetml/2006/main" count="4811" uniqueCount="367">
  <si>
    <t xml:space="preserve">LINYE </t>
  </si>
  <si>
    <t xml:space="preserve">            SIGORTA</t>
  </si>
  <si>
    <t xml:space="preserve">   SORTI</t>
  </si>
  <si>
    <t>FAZLAR</t>
  </si>
  <si>
    <t>TOPLAM</t>
  </si>
  <si>
    <t>NO</t>
  </si>
  <si>
    <t>CINSI</t>
  </si>
  <si>
    <t>AKIM</t>
  </si>
  <si>
    <t>ISIK</t>
  </si>
  <si>
    <t>PRIZ</t>
  </si>
  <si>
    <t>R</t>
  </si>
  <si>
    <t>S</t>
  </si>
  <si>
    <t>T</t>
  </si>
  <si>
    <t>(A)</t>
  </si>
  <si>
    <t>(W)</t>
  </si>
  <si>
    <t>AOS</t>
  </si>
  <si>
    <t>ACIKLAMALAR</t>
  </si>
  <si>
    <t>P1</t>
  </si>
  <si>
    <t>P2</t>
  </si>
  <si>
    <t>1x16</t>
  </si>
  <si>
    <t>A1</t>
  </si>
  <si>
    <t>A2</t>
  </si>
  <si>
    <t>1x10</t>
  </si>
  <si>
    <t>A3</t>
  </si>
  <si>
    <t>mm²</t>
  </si>
  <si>
    <t>A4</t>
  </si>
  <si>
    <t>P3</t>
  </si>
  <si>
    <t>YEDEK</t>
  </si>
  <si>
    <t>Aydınlatma  :</t>
  </si>
  <si>
    <t>P4</t>
  </si>
  <si>
    <t>P5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</si>
  <si>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</si>
  <si>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</si>
  <si>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</si>
  <si>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</si>
  <si>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</si>
  <si>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</si>
  <si>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</si>
  <si>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</si>
  <si>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</si>
  <si>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</si>
  <si>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</si>
  <si>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P6</t>
  </si>
  <si>
    <t>MESAFE</t>
  </si>
  <si>
    <t>SICAK. FAK.</t>
  </si>
  <si>
    <t>Iy&lt;Is&lt;Ic</t>
  </si>
  <si>
    <t>(M)</t>
  </si>
  <si>
    <t>Iy(A)</t>
  </si>
  <si>
    <t>Is(A)</t>
  </si>
  <si>
    <t>Ic(A)</t>
  </si>
  <si>
    <r>
      <t>35</t>
    </r>
    <r>
      <rPr>
        <b/>
        <sz val="12"/>
        <rFont val="Arial"/>
        <family val="2"/>
      </rPr>
      <t>˚C</t>
    </r>
  </si>
  <si>
    <t>KAT SAYISI</t>
  </si>
  <si>
    <t>(mm2)</t>
  </si>
  <si>
    <t>(%e)</t>
  </si>
  <si>
    <t>3x</t>
  </si>
  <si>
    <t>PANEL ADI</t>
  </si>
  <si>
    <t>KABLO</t>
  </si>
  <si>
    <t>(kW)</t>
  </si>
  <si>
    <t>B1</t>
  </si>
  <si>
    <t>B2</t>
  </si>
  <si>
    <t>B3</t>
  </si>
  <si>
    <t>,</t>
  </si>
  <si>
    <t>SIGORTA + K.A.K.R</t>
  </si>
  <si>
    <t>(mA)</t>
  </si>
  <si>
    <t>3x25A</t>
  </si>
  <si>
    <t>4x25A
30mA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</si>
  <si>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</si>
  <si>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</si>
  <si>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</si>
  <si>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</si>
  <si>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</si>
  <si>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</si>
  <si>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</si>
  <si>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</si>
  <si>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</si>
  <si>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M10</t>
  </si>
  <si>
    <t>M11</t>
  </si>
  <si>
    <t>M12</t>
  </si>
  <si>
    <t>M13</t>
  </si>
  <si>
    <t>3x40</t>
  </si>
  <si>
    <t>T.M.Ş.</t>
  </si>
  <si>
    <t>300mA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</si>
  <si>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</si>
  <si>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</si>
  <si>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</si>
  <si>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</si>
  <si>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</si>
  <si>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</si>
  <si>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</si>
  <si>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</si>
  <si>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</si>
  <si>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NHXMH 3x2,5 mm2</t>
  </si>
  <si>
    <t>P16</t>
  </si>
  <si>
    <t>P17</t>
  </si>
  <si>
    <t>P18</t>
  </si>
  <si>
    <t>P19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</si>
  <si>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</si>
  <si>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</si>
  <si>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</si>
  <si>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</si>
  <si>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</si>
  <si>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</si>
  <si>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</si>
  <si>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</si>
  <si>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</si>
  <si>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</si>
  <si>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IC UNITE BESL.</t>
  </si>
  <si>
    <t>NHXMH 5x2,5 mm2</t>
  </si>
  <si>
    <t>P20</t>
  </si>
  <si>
    <t>P21</t>
  </si>
  <si>
    <t>P22</t>
  </si>
  <si>
    <t>P23</t>
  </si>
  <si>
    <t>P24</t>
  </si>
  <si>
    <t>P25</t>
  </si>
  <si>
    <t>P26</t>
  </si>
  <si>
    <t>3x50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</si>
  <si>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</si>
  <si>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</si>
  <si>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</si>
  <si>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</si>
  <si>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</si>
  <si>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</si>
  <si>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</si>
  <si>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</si>
  <si>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</si>
  <si>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</si>
  <si>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</si>
  <si>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</si>
  <si>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</si>
  <si>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</si>
  <si>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</si>
  <si>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</si>
  <si>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</si>
  <si>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</si>
  <si>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</si>
  <si>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CALISMA ALANI UPS PRIZI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</si>
  <si>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</si>
  <si>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</si>
  <si>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</si>
  <si>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</si>
  <si>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</si>
  <si>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</si>
  <si>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</si>
  <si>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</si>
  <si>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</si>
  <si>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</si>
  <si>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</si>
  <si>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3x25</t>
  </si>
  <si>
    <t>3x16</t>
  </si>
  <si>
    <t>A.O.S.</t>
  </si>
  <si>
    <t>UP-ZK.01</t>
  </si>
  <si>
    <t>DP-KTP</t>
  </si>
  <si>
    <t>DP-1K.01</t>
  </si>
  <si>
    <t>DP-2K.01</t>
  </si>
  <si>
    <t>DP-3K.01</t>
  </si>
  <si>
    <t>UP-2K.02</t>
  </si>
  <si>
    <t>DP-2K.02</t>
  </si>
  <si>
    <t>UP-2K.01</t>
  </si>
  <si>
    <t>UP-1K.02</t>
  </si>
  <si>
    <t>DP-1K.02</t>
  </si>
  <si>
    <t>UP-1K.01</t>
  </si>
  <si>
    <t>DP-ZK.01</t>
  </si>
  <si>
    <t>DP-BK-01</t>
  </si>
  <si>
    <t>DP-3K.02</t>
  </si>
  <si>
    <t>UP-3K.02</t>
  </si>
  <si>
    <t>DP-4K.01</t>
  </si>
  <si>
    <t>UP-4K.01</t>
  </si>
  <si>
    <t>DP-4K.02</t>
  </si>
  <si>
    <t>DP-5K.01</t>
  </si>
  <si>
    <t>UP-5K.01</t>
  </si>
  <si>
    <t>DP-6K.01</t>
  </si>
  <si>
    <t>A16</t>
  </si>
  <si>
    <t>A17</t>
  </si>
  <si>
    <t>A18</t>
  </si>
  <si>
    <t>A19</t>
  </si>
  <si>
    <t>A20</t>
  </si>
  <si>
    <t>A21</t>
  </si>
  <si>
    <t>UFO ISITICI</t>
  </si>
  <si>
    <t>NHXMH 3x4 mm2</t>
  </si>
  <si>
    <t>3x32</t>
  </si>
  <si>
    <t>N2XH 4x4 mm2</t>
  </si>
  <si>
    <t>WRF DIŞ  UNITE BESL.</t>
  </si>
  <si>
    <t>DIŞ UNITE BESL.</t>
  </si>
  <si>
    <t>DP-ZK.OTOPARK</t>
  </si>
  <si>
    <t>DP-ZK.BAHÇE</t>
  </si>
  <si>
    <t>BZ SINIF ASP.</t>
  </si>
  <si>
    <t xml:space="preserve">OTOPARK KAPI MOTORU </t>
  </si>
  <si>
    <t>WRF DIS UNITE BESL.</t>
  </si>
  <si>
    <t>KESIT</t>
  </si>
  <si>
    <t>EKIP.</t>
  </si>
  <si>
    <t>MESCIT PRIZI</t>
  </si>
  <si>
    <t>DEPO PRIZ</t>
  </si>
  <si>
    <t>PrIz  :</t>
  </si>
  <si>
    <t>MekanIk DIğer :</t>
  </si>
  <si>
    <t>DIversItelI genel toplam</t>
  </si>
  <si>
    <t>TEMIZLIK PRIZI</t>
  </si>
  <si>
    <t>OKUMA SALONU PRIZI</t>
  </si>
  <si>
    <t>IÇ UNITE BESL.</t>
  </si>
  <si>
    <t>DERSLIK UPS PRIZI</t>
  </si>
  <si>
    <t>BILGISAYAR LAB. UPS PRIZI</t>
  </si>
  <si>
    <t>OFIS UPS PRIZI</t>
  </si>
  <si>
    <t>RACK KABIN BESLEMESI(ASIL)</t>
  </si>
  <si>
    <t>RACK KABIN BESLEMESI(YEDEK)</t>
  </si>
  <si>
    <t>DERSLIK PRIZI</t>
  </si>
  <si>
    <t>TV PRIZI</t>
  </si>
  <si>
    <t>KORIDOR AYDINLATMA</t>
  </si>
  <si>
    <t>MERDIVEN AYDINLATMASI</t>
  </si>
  <si>
    <t>DERSLIK AYDINLATMA</t>
  </si>
  <si>
    <t>OFIS AYDINLATMASI</t>
  </si>
  <si>
    <t>OFIS PRIZI</t>
  </si>
  <si>
    <t>DEPO UPS PRIZI</t>
  </si>
  <si>
    <t>KORIDOR AYDINLATMASI</t>
  </si>
  <si>
    <t>MERDIVEN AYDINLATMA</t>
  </si>
  <si>
    <t>OFIS AYDINLATMA</t>
  </si>
  <si>
    <t>FOTOKOPI SIST. OD.AYD</t>
  </si>
  <si>
    <t>FOTOKOPI ODASI PRIZI</t>
  </si>
  <si>
    <t>SISTEM ODASI PRIZI</t>
  </si>
  <si>
    <t>FOTOKOPI ODASI UPS PRIZI</t>
  </si>
  <si>
    <t>SISTEM ODASI UPS PRIZI</t>
  </si>
  <si>
    <t>BILGISAYAR UPS PRIZI</t>
  </si>
  <si>
    <t>OFIS-DEPO-FOTOKOPI AYDINLATMA</t>
  </si>
  <si>
    <t>FOTOKOPI DEPO PRIZI</t>
  </si>
  <si>
    <t>FOTOKOPI PRIZI</t>
  </si>
  <si>
    <t>FOTOKOPI UPS PRIZI</t>
  </si>
  <si>
    <t>ÇAY OCAĞI, ARŞIV AYD.</t>
  </si>
  <si>
    <t>ÇAY OCAĞI PRIZI</t>
  </si>
  <si>
    <t>ARŞIV PRIZI</t>
  </si>
  <si>
    <t>KITAPLIK PRIZI</t>
  </si>
  <si>
    <t>ARŞIV UPS PRIZI</t>
  </si>
  <si>
    <t>ELEKTRIKLI ISITICI</t>
  </si>
  <si>
    <t>ARŞIV FOTOKOPI AYD.</t>
  </si>
  <si>
    <t>ARŞIV, FOTOKOPI PRIZI</t>
  </si>
  <si>
    <t>GUC</t>
  </si>
  <si>
    <t>DIv. FaktörU</t>
  </si>
  <si>
    <t>KUTUPHANE PRIZI</t>
  </si>
  <si>
    <t>WRF DIŞ UNITE BESL.</t>
  </si>
  <si>
    <t>KLIMA DIŞ UNITE BESL.</t>
  </si>
  <si>
    <t>KUTUPHANE UPS PRIZI</t>
  </si>
  <si>
    <t>KLIMA IÇ UNITE BESL.</t>
  </si>
  <si>
    <t>1x32A</t>
  </si>
  <si>
    <t>2x40A
30mA</t>
  </si>
  <si>
    <t>UP-6K.01</t>
  </si>
  <si>
    <t>E1</t>
  </si>
  <si>
    <t>3x10</t>
  </si>
  <si>
    <t>AKÜ KİTİ BESL.</t>
  </si>
  <si>
    <t>NHXMH 4x2,5 mm2</t>
  </si>
  <si>
    <t>DIv. Faktörü</t>
  </si>
  <si>
    <t>Mekanık Isıtıcılar :</t>
  </si>
  <si>
    <t>NHXMH 4x4 mm2</t>
  </si>
  <si>
    <t>ASPIRATOR</t>
  </si>
  <si>
    <t>N2XH 4x10mm2</t>
  </si>
  <si>
    <t>NHXMH 3x2,5 mm3</t>
  </si>
  <si>
    <t>WC AYDINLATMA</t>
  </si>
  <si>
    <t>DERSLİK AYDINLATMA</t>
  </si>
  <si>
    <t>TERAS AYDINLATMA</t>
  </si>
  <si>
    <t>MERDİVEN AYDINLATMA</t>
  </si>
  <si>
    <t>A22</t>
  </si>
  <si>
    <t>ARA KAT AYDINLATMA</t>
  </si>
  <si>
    <t>DEPO-HOL AYDINLATMA</t>
  </si>
  <si>
    <t>KÜTÜPHANE AYDINLATMA</t>
  </si>
  <si>
    <t>MÜDÜR ODASI AYD.</t>
  </si>
  <si>
    <t>A23</t>
  </si>
  <si>
    <t>A24</t>
  </si>
  <si>
    <t>A25</t>
  </si>
  <si>
    <t>A26</t>
  </si>
  <si>
    <t>A27</t>
  </si>
  <si>
    <t>A28</t>
  </si>
  <si>
    <t>1x25</t>
  </si>
  <si>
    <t>KORİDOR AYDINLATMA</t>
  </si>
  <si>
    <t>SİSTEM OD. AYD.</t>
  </si>
  <si>
    <t>LAB. AYDINLATMA</t>
  </si>
  <si>
    <t>OFİS AYDINLATMA</t>
  </si>
  <si>
    <t>KÜTÜPHANE AYD.</t>
  </si>
  <si>
    <t>STUDY HALL AYD.</t>
  </si>
  <si>
    <t>EX1</t>
  </si>
  <si>
    <t>EXIT BESLEMESI</t>
  </si>
  <si>
    <t>EX2</t>
  </si>
  <si>
    <t>1x6</t>
  </si>
  <si>
    <t>N2XH 4x6mm2</t>
  </si>
  <si>
    <t>HOL AYDINLATMA</t>
  </si>
  <si>
    <t>MESCIT AYDINLATMA</t>
  </si>
  <si>
    <t>AYI KAFESI AYDINLATMA</t>
  </si>
  <si>
    <t>YAYIN EVI DEPO AYD.</t>
  </si>
  <si>
    <t>DUS WC AYDINLATMA</t>
  </si>
  <si>
    <t>N2XH 4x</t>
  </si>
  <si>
    <t>LİNYE NO</t>
  </si>
  <si>
    <t>KURULU GÜÇ</t>
  </si>
  <si>
    <t>TALEP GÜÇ</t>
  </si>
  <si>
    <t>SİGORTA</t>
  </si>
  <si>
    <t>DÜZELTME</t>
  </si>
  <si>
    <t>REDÜKSİYON</t>
  </si>
  <si>
    <t>REDÜKSİYONLU KABLO AKIMI</t>
  </si>
  <si>
    <t>KABLO KESİTİ</t>
  </si>
  <si>
    <t>GERİLİM DÜŞÜMÜ</t>
  </si>
  <si>
    <t>FAKTÖRÜ</t>
  </si>
  <si>
    <t>N2XH 4x6 mm2</t>
  </si>
  <si>
    <t>N2XH 4x16mm2</t>
  </si>
  <si>
    <t>DP-4K.ASN</t>
  </si>
  <si>
    <t>DP-6K.ASN</t>
  </si>
  <si>
    <t>KULUBE BESLEMESI</t>
  </si>
  <si>
    <t>UB01</t>
  </si>
  <si>
    <t>UB02</t>
  </si>
  <si>
    <t>UB03</t>
  </si>
  <si>
    <t>UB04</t>
  </si>
  <si>
    <t>UB05</t>
  </si>
  <si>
    <t>UB06</t>
  </si>
  <si>
    <t>UB07</t>
  </si>
  <si>
    <t>4K-UPS-UDP</t>
  </si>
  <si>
    <t>M01</t>
  </si>
  <si>
    <t>ATIK SU POMPASI</t>
  </si>
  <si>
    <t>6K-UDP-UPS PANOSU GERILIM DUSUMU VE GUC HESAPLARI</t>
  </si>
  <si>
    <t>4K-UDP-UPS PANOSU GERILIM DUSUMU VE GUC HESAPLARI</t>
  </si>
  <si>
    <t>UP-3K.01</t>
  </si>
  <si>
    <t>UP.6K.01</t>
  </si>
  <si>
    <t>BJ1</t>
  </si>
  <si>
    <t>BJ2</t>
  </si>
  <si>
    <t>BJ3</t>
  </si>
  <si>
    <t>BJ4</t>
  </si>
  <si>
    <t>BJ5</t>
  </si>
  <si>
    <t>BJ6</t>
  </si>
  <si>
    <t>BJ7</t>
  </si>
  <si>
    <t>BJ8</t>
  </si>
  <si>
    <t>BJ9</t>
  </si>
  <si>
    <t>BJ10</t>
  </si>
  <si>
    <t>BJ11</t>
  </si>
  <si>
    <t>3x63</t>
  </si>
  <si>
    <t>DP-ZK.BAHCE</t>
  </si>
  <si>
    <t>DP-5K.KLIMA</t>
  </si>
  <si>
    <t>6K-ADP-J_GERILIM_DUSUMU_HESABI</t>
  </si>
  <si>
    <t>6K-ADP-Ş_GERILIM_DUSUMU_HESABI</t>
  </si>
  <si>
    <t>4K-ADP-J-GERILIM_DUSUMU_HESABI</t>
  </si>
  <si>
    <t xml:space="preserve">4K-ADP-Ş-GERILIM_DUSUMU_HESABI </t>
  </si>
  <si>
    <t>3x(N2XH 1x185 mm2)+2(N2XH 1x185 mm2)</t>
  </si>
  <si>
    <t>N2XH 3x</t>
  </si>
  <si>
    <t>3X100A</t>
  </si>
  <si>
    <t xml:space="preserve">N2XH 4x4 mm2  </t>
  </si>
  <si>
    <t xml:space="preserve">N2XH 4x4mm2  </t>
  </si>
  <si>
    <t>3X63 A</t>
  </si>
  <si>
    <t>3X25A</t>
  </si>
  <si>
    <t>DP.ZK.GUVENLIK-J</t>
  </si>
  <si>
    <t>N2XH 3x25+16mm2</t>
  </si>
  <si>
    <t>6K-ADP-J</t>
  </si>
  <si>
    <t>6K-ADP-Ş</t>
  </si>
  <si>
    <t>4K-ADP-J</t>
  </si>
  <si>
    <t>4K-ADP-Ş</t>
  </si>
  <si>
    <t>6K-UDP-UPS</t>
  </si>
  <si>
    <t>4K-UDP-UPS</t>
  </si>
  <si>
    <t>UPS HESABI</t>
  </si>
  <si>
    <t>TOPLAM TALEP GÜCÜ</t>
  </si>
  <si>
    <t>:</t>
  </si>
  <si>
    <t xml:space="preserve">kW </t>
  </si>
  <si>
    <t>GÜÇ FAKTÖRÜ</t>
  </si>
  <si>
    <t>UPS GÜCÜ</t>
  </si>
  <si>
    <t xml:space="preserve">kVA </t>
  </si>
  <si>
    <t>:     1 ADET</t>
  </si>
  <si>
    <t>(380V ~ 380V)</t>
  </si>
  <si>
    <t>DIVERSITE %60</t>
  </si>
  <si>
    <t>MEVCUT UPS</t>
  </si>
  <si>
    <t>40 kVA</t>
  </si>
  <si>
    <t>SIGARA ICME ALANI AYDINLATMA</t>
  </si>
  <si>
    <t>HOL PC UPS PRIZI</t>
  </si>
  <si>
    <t>YAYIN EVI DEPO UPS PRIZI</t>
  </si>
  <si>
    <t>DP-BK.01</t>
  </si>
  <si>
    <t>Mekanik  :</t>
  </si>
  <si>
    <t>M02</t>
  </si>
  <si>
    <t>DP.ZK.GUVENLIK_S</t>
  </si>
  <si>
    <t>UP-4K.02</t>
  </si>
</sst>
</file>

<file path=xl/styles.xml><?xml version="1.0" encoding="utf-8"?>
<styleSheet xmlns="http://schemas.openxmlformats.org/spreadsheetml/2006/main">
  <numFmts count="7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?.&quot;;\-#,##0&quot;?.&quot;"/>
    <numFmt numFmtId="189" formatCode="#,##0&quot;?.&quot;;[Red]\-#,##0&quot;?.&quot;"/>
    <numFmt numFmtId="190" formatCode="#,##0.00&quot;?.&quot;;\-#,##0.00&quot;?.&quot;"/>
    <numFmt numFmtId="191" formatCode="#,##0.00&quot;?.&quot;;[Red]\-#,##0.00&quot;?.&quot;"/>
    <numFmt numFmtId="192" formatCode="#.##000\ &quot;TL&quot;"/>
    <numFmt numFmtId="193" formatCode="_-* #,##0&quot;?.&quot;_-;\-* #,##0&quot;?.&quot;_-;_-* &quot;-&quot;&quot;?.&quot;_-;_-@_-"/>
    <numFmt numFmtId="194" formatCode="_-* #,##0_?_._-;\-* #,##0_?_._-;_-* &quot;-&quot;_?_._-;_-@_-"/>
    <numFmt numFmtId="195" formatCode="_-* #,##0.00&quot;?.&quot;_-;\-* #,##0.00&quot;?.&quot;_-;_-* &quot;-&quot;??&quot;?.&quot;_-;_-@_-"/>
    <numFmt numFmtId="196" formatCode="_-* #,##0.00_?_._-;\-* #,##0.00_?_._-;_-* &quot;-&quot;??_?_._-;_-@_-"/>
    <numFmt numFmtId="197" formatCode="00000"/>
    <numFmt numFmtId="198" formatCode="0;[Red]0"/>
    <numFmt numFmtId="199" formatCode="#,##0;[Red]#,##0"/>
    <numFmt numFmtId="200" formatCode="0.00;[Red]0.00"/>
    <numFmt numFmtId="201" formatCode="0.000;[Red]0.000"/>
    <numFmt numFmtId="202" formatCode="0.000"/>
    <numFmt numFmtId="203" formatCode="[$-41F]dd\ mmmm\ yyyy\ dddd"/>
    <numFmt numFmtId="204" formatCode="#,##0\ &quot;kW&quot;"/>
    <numFmt numFmtId="205" formatCode="&quot;Cos Ø=&quot;#,##0.00"/>
    <numFmt numFmtId="206" formatCode="#,##0\ &quot;kVA&quot;"/>
    <numFmt numFmtId="207" formatCode="#,##0\ &quot;kVAW&quot;"/>
    <numFmt numFmtId="208" formatCode="&quot;Evet&quot;;&quot;Evet&quot;;&quot;Hayır&quot;"/>
    <numFmt numFmtId="209" formatCode="&quot;Doğru&quot;;&quot;Doğru&quot;;&quot;Yanlış&quot;"/>
    <numFmt numFmtId="210" formatCode="&quot;Açık&quot;;&quot;Açık&quot;;&quot;Kapalı&quot;"/>
    <numFmt numFmtId="211" formatCode="#,##0_ ;[Red]\-#,##0\ "/>
    <numFmt numFmtId="212" formatCode="#,##0.00\m\2"/>
    <numFmt numFmtId="213" formatCode="0.0"/>
    <numFmt numFmtId="214" formatCode="_-* #,##0.0\ _T_L_-;\-* #,##0.0\ _T_L_-;_-* &quot;-&quot;??\ _T_L_-;_-@_-"/>
    <numFmt numFmtId="215" formatCode="_-* #,##0\ _T_L_-;\-* #,##0\ _T_L_-;_-* &quot;-&quot;??\ _T_L_-;_-@_-"/>
    <numFmt numFmtId="216" formatCode="0.0000000"/>
    <numFmt numFmtId="217" formatCode="0.00000000"/>
    <numFmt numFmtId="218" formatCode="0.000000"/>
    <numFmt numFmtId="219" formatCode="0.00000"/>
    <numFmt numFmtId="220" formatCode="0.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_-* #,##0.000\ _T_L_-;\-* #,##0.000\ _T_L_-;_-* &quot;- &quot;_T_L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Tur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Tur"/>
      <family val="2"/>
    </font>
    <font>
      <sz val="8"/>
      <name val="Arial"/>
      <family val="0"/>
    </font>
    <font>
      <sz val="10"/>
      <name val="MS Sans Serif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20"/>
      <name val="Arial"/>
      <family val="2"/>
    </font>
    <font>
      <b/>
      <sz val="10"/>
      <name val="Arial Tur"/>
      <family val="0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0" borderId="5" applyNumberFormat="0" applyAlignment="0" applyProtection="0"/>
    <xf numFmtId="0" fontId="8" fillId="21" borderId="6" applyNumberFormat="0" applyAlignment="0" applyProtection="0"/>
    <xf numFmtId="0" fontId="17" fillId="20" borderId="7" applyNumberFormat="0" applyAlignment="0" applyProtection="0"/>
    <xf numFmtId="0" fontId="14" fillId="7" borderId="5" applyNumberFormat="0" applyAlignment="0" applyProtection="0"/>
    <xf numFmtId="0" fontId="10" fillId="4" borderId="0" applyNumberFormat="0" applyBorder="0" applyAlignment="0" applyProtection="0"/>
    <xf numFmtId="0" fontId="34" fillId="22" borderId="8" applyNumberFormat="0" applyAlignment="0" applyProtection="0"/>
    <xf numFmtId="0" fontId="35" fillId="23" borderId="9" applyNumberFormat="0" applyAlignment="0" applyProtection="0"/>
    <xf numFmtId="0" fontId="36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16" fillId="26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7" borderId="10" applyNumberFormat="0" applyFont="0" applyAlignment="0" applyProtection="0"/>
    <xf numFmtId="0" fontId="38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12" xfId="66" applyFont="1" applyFill="1" applyBorder="1" applyAlignment="1">
      <alignment horizontal="center"/>
      <protection/>
    </xf>
    <xf numFmtId="0" fontId="1" fillId="0" borderId="13" xfId="66" applyFont="1" applyFill="1" applyBorder="1" applyAlignment="1">
      <alignment horizontal="center"/>
      <protection/>
    </xf>
    <xf numFmtId="0" fontId="1" fillId="0" borderId="14" xfId="66" applyFont="1" applyFill="1" applyBorder="1" applyAlignment="1">
      <alignment horizontal="center"/>
      <protection/>
    </xf>
    <xf numFmtId="0" fontId="21" fillId="0" borderId="15" xfId="70" applyFont="1" applyFill="1" applyBorder="1" applyAlignment="1">
      <alignment horizontal="center"/>
      <protection/>
    </xf>
    <xf numFmtId="0" fontId="21" fillId="0" borderId="16" xfId="70" applyFont="1" applyFill="1" applyBorder="1" applyAlignment="1">
      <alignment horizontal="center"/>
      <protection/>
    </xf>
    <xf numFmtId="0" fontId="21" fillId="0" borderId="17" xfId="70" applyFont="1" applyFill="1" applyBorder="1" applyAlignment="1">
      <alignment horizontal="center"/>
      <protection/>
    </xf>
    <xf numFmtId="0" fontId="21" fillId="0" borderId="16" xfId="65" applyFont="1" applyFill="1" applyBorder="1" applyAlignment="1">
      <alignment horizontal="center"/>
      <protection/>
    </xf>
    <xf numFmtId="0" fontId="21" fillId="0" borderId="16" xfId="65" applyFont="1" applyFill="1" applyBorder="1" applyAlignment="1">
      <alignment horizontal="center" wrapText="1"/>
      <protection/>
    </xf>
    <xf numFmtId="0" fontId="21" fillId="0" borderId="18" xfId="70" applyFont="1" applyFill="1" applyBorder="1" applyAlignment="1">
      <alignment horizontal="center"/>
      <protection/>
    </xf>
    <xf numFmtId="0" fontId="21" fillId="0" borderId="19" xfId="70" applyFont="1" applyFill="1" applyBorder="1" applyAlignment="1">
      <alignment horizontal="center"/>
      <protection/>
    </xf>
    <xf numFmtId="0" fontId="21" fillId="0" borderId="15" xfId="65" applyFont="1" applyFill="1" applyBorder="1" applyAlignment="1">
      <alignment horizontal="center"/>
      <protection/>
    </xf>
    <xf numFmtId="0" fontId="1" fillId="0" borderId="20" xfId="66" applyFont="1" applyFill="1" applyBorder="1">
      <alignment/>
      <protection/>
    </xf>
    <xf numFmtId="0" fontId="0" fillId="0" borderId="21" xfId="66" applyFont="1" applyFill="1" applyBorder="1">
      <alignment/>
      <protection/>
    </xf>
    <xf numFmtId="0" fontId="1" fillId="0" borderId="21" xfId="66" applyFont="1" applyFill="1" applyBorder="1">
      <alignment/>
      <protection/>
    </xf>
    <xf numFmtId="0" fontId="0" fillId="0" borderId="22" xfId="66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1" fillId="0" borderId="23" xfId="66" applyFont="1" applyFill="1" applyBorder="1" applyAlignment="1">
      <alignment horizontal="center"/>
      <protection/>
    </xf>
    <xf numFmtId="0" fontId="1" fillId="0" borderId="24" xfId="66" applyFont="1" applyFill="1" applyBorder="1" applyAlignment="1">
      <alignment horizontal="center"/>
      <protection/>
    </xf>
    <xf numFmtId="0" fontId="1" fillId="0" borderId="25" xfId="66" applyFont="1" applyFill="1" applyBorder="1" applyAlignment="1">
      <alignment horizontal="center"/>
      <protection/>
    </xf>
    <xf numFmtId="0" fontId="1" fillId="0" borderId="26" xfId="66" applyFont="1" applyFill="1" applyBorder="1" applyAlignment="1">
      <alignment horizontal="left"/>
      <protection/>
    </xf>
    <xf numFmtId="0" fontId="1" fillId="0" borderId="27" xfId="66" applyFont="1" applyFill="1" applyBorder="1" applyAlignment="1">
      <alignment horizontal="center"/>
      <protection/>
    </xf>
    <xf numFmtId="0" fontId="1" fillId="0" borderId="24" xfId="0" applyFont="1" applyFill="1" applyBorder="1" applyAlignment="1">
      <alignment horizontal="center"/>
    </xf>
    <xf numFmtId="0" fontId="1" fillId="0" borderId="28" xfId="66" applyFont="1" applyFill="1" applyBorder="1" applyAlignment="1">
      <alignment horizontal="center"/>
      <protection/>
    </xf>
    <xf numFmtId="0" fontId="1" fillId="0" borderId="29" xfId="66" applyFont="1" applyFill="1" applyBorder="1" applyAlignment="1">
      <alignment horizontal="left"/>
      <protection/>
    </xf>
    <xf numFmtId="0" fontId="1" fillId="0" borderId="28" xfId="0" applyFont="1" applyFill="1" applyBorder="1" applyAlignment="1">
      <alignment horizontal="center"/>
    </xf>
    <xf numFmtId="0" fontId="1" fillId="0" borderId="30" xfId="66" applyFont="1" applyFill="1" applyBorder="1" applyAlignment="1">
      <alignment horizontal="center"/>
      <protection/>
    </xf>
    <xf numFmtId="0" fontId="0" fillId="0" borderId="31" xfId="66" applyFont="1" applyFill="1" applyBorder="1" applyAlignment="1">
      <alignment horizontal="center"/>
      <protection/>
    </xf>
    <xf numFmtId="0" fontId="0" fillId="0" borderId="32" xfId="66" applyFont="1" applyFill="1" applyBorder="1" applyAlignment="1">
      <alignment horizontal="center"/>
      <protection/>
    </xf>
    <xf numFmtId="0" fontId="0" fillId="0" borderId="24" xfId="66" applyFont="1" applyFill="1" applyBorder="1" applyAlignment="1">
      <alignment horizontal="center"/>
      <protection/>
    </xf>
    <xf numFmtId="0" fontId="0" fillId="0" borderId="12" xfId="66" applyFont="1" applyFill="1" applyBorder="1" applyAlignment="1">
      <alignment horizontal="center"/>
      <protection/>
    </xf>
    <xf numFmtId="0" fontId="0" fillId="0" borderId="14" xfId="66" applyFont="1" applyFill="1" applyBorder="1" applyAlignment="1">
      <alignment horizontal="center"/>
      <protection/>
    </xf>
    <xf numFmtId="0" fontId="0" fillId="0" borderId="14" xfId="66" applyFont="1" applyFill="1" applyBorder="1" applyAlignment="1">
      <alignment horizontal="center" vertical="center"/>
      <protection/>
    </xf>
    <xf numFmtId="0" fontId="0" fillId="0" borderId="33" xfId="66" applyFont="1" applyFill="1" applyBorder="1" applyAlignment="1">
      <alignment horizontal="left"/>
      <protection/>
    </xf>
    <xf numFmtId="0" fontId="0" fillId="0" borderId="23" xfId="66" applyFont="1" applyFill="1" applyBorder="1" applyAlignment="1">
      <alignment horizontal="center"/>
      <protection/>
    </xf>
    <xf numFmtId="0" fontId="0" fillId="0" borderId="34" xfId="66" applyFont="1" applyFill="1" applyBorder="1" applyAlignment="1">
      <alignment horizontal="center"/>
      <protection/>
    </xf>
    <xf numFmtId="0" fontId="0" fillId="0" borderId="35" xfId="66" applyFont="1" applyFill="1" applyBorder="1" applyAlignment="1">
      <alignment horizontal="center"/>
      <protection/>
    </xf>
    <xf numFmtId="0" fontId="0" fillId="0" borderId="35" xfId="66" applyFont="1" applyFill="1" applyBorder="1" applyAlignment="1">
      <alignment horizontal="center" vertical="center"/>
      <protection/>
    </xf>
    <xf numFmtId="0" fontId="0" fillId="0" borderId="36" xfId="66" applyFont="1" applyFill="1" applyBorder="1" applyAlignment="1">
      <alignment horizontal="left"/>
      <protection/>
    </xf>
    <xf numFmtId="0" fontId="0" fillId="0" borderId="0" xfId="66" applyFont="1" applyFill="1">
      <alignment/>
      <protection/>
    </xf>
    <xf numFmtId="0" fontId="0" fillId="0" borderId="0" xfId="66" applyFont="1" applyFill="1" applyAlignment="1">
      <alignment horizontal="left"/>
      <protection/>
    </xf>
    <xf numFmtId="0" fontId="0" fillId="0" borderId="0" xfId="71" applyFont="1" applyFill="1" applyBorder="1">
      <alignment/>
      <protection/>
    </xf>
    <xf numFmtId="0" fontId="0" fillId="0" borderId="0" xfId="71" applyFont="1" applyFill="1" applyBorder="1" applyAlignment="1">
      <alignment horizontal="center"/>
      <protection/>
    </xf>
    <xf numFmtId="3" fontId="0" fillId="0" borderId="0" xfId="71" applyNumberFormat="1" applyFont="1" applyFill="1" applyBorder="1">
      <alignment/>
      <protection/>
    </xf>
    <xf numFmtId="3" fontId="0" fillId="0" borderId="0" xfId="71" applyNumberFormat="1" applyFont="1" applyFill="1" applyBorder="1" applyAlignment="1">
      <alignment horizontal="center"/>
      <protection/>
    </xf>
    <xf numFmtId="0" fontId="0" fillId="0" borderId="32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22" fillId="0" borderId="0" xfId="70" applyFont="1" applyFill="1" applyAlignment="1">
      <alignment horizontal="left"/>
      <protection/>
    </xf>
    <xf numFmtId="0" fontId="23" fillId="0" borderId="0" xfId="70" applyFont="1" applyFill="1">
      <alignment/>
      <protection/>
    </xf>
    <xf numFmtId="0" fontId="23" fillId="0" borderId="0" xfId="70" applyFont="1" applyFill="1" applyAlignment="1">
      <alignment horizontal="center"/>
      <protection/>
    </xf>
    <xf numFmtId="0" fontId="23" fillId="0" borderId="0" xfId="65" applyFont="1" applyFill="1" applyAlignment="1">
      <alignment horizontal="center"/>
      <protection/>
    </xf>
    <xf numFmtId="0" fontId="22" fillId="0" borderId="0" xfId="70" applyFont="1" applyFill="1" applyAlignment="1">
      <alignment horizontal="center"/>
      <protection/>
    </xf>
    <xf numFmtId="0" fontId="23" fillId="0" borderId="0" xfId="70" applyFont="1" applyFill="1" applyBorder="1">
      <alignment/>
      <protection/>
    </xf>
    <xf numFmtId="0" fontId="22" fillId="0" borderId="0" xfId="70" applyFont="1" applyFill="1" applyBorder="1" applyAlignment="1">
      <alignment horizontal="center"/>
      <protection/>
    </xf>
    <xf numFmtId="0" fontId="23" fillId="0" borderId="0" xfId="65" applyFont="1" applyFill="1">
      <alignment/>
      <protection/>
    </xf>
    <xf numFmtId="0" fontId="0" fillId="35" borderId="0" xfId="0" applyFont="1" applyFill="1" applyAlignment="1">
      <alignment/>
    </xf>
    <xf numFmtId="0" fontId="0" fillId="0" borderId="37" xfId="0" applyFont="1" applyFill="1" applyBorder="1" applyAlignment="1">
      <alignment vertical="center"/>
    </xf>
    <xf numFmtId="0" fontId="0" fillId="36" borderId="0" xfId="0" applyFont="1" applyFill="1" applyAlignment="1">
      <alignment/>
    </xf>
    <xf numFmtId="0" fontId="0" fillId="36" borderId="0" xfId="66" applyFont="1" applyFill="1">
      <alignment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35" borderId="0" xfId="66" applyFont="1" applyFill="1">
      <alignment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1" fillId="0" borderId="38" xfId="66" applyFont="1" applyFill="1" applyBorder="1">
      <alignment/>
      <protection/>
    </xf>
    <xf numFmtId="0" fontId="1" fillId="0" borderId="39" xfId="66" applyFont="1" applyFill="1" applyBorder="1" applyAlignment="1">
      <alignment horizontal="center"/>
      <protection/>
    </xf>
    <xf numFmtId="0" fontId="1" fillId="0" borderId="40" xfId="66" applyFont="1" applyFill="1" applyBorder="1" applyAlignment="1">
      <alignment horizontal="center"/>
      <protection/>
    </xf>
    <xf numFmtId="0" fontId="1" fillId="0" borderId="41" xfId="66" applyFont="1" applyFill="1" applyBorder="1" applyAlignment="1">
      <alignment horizontal="left"/>
      <protection/>
    </xf>
    <xf numFmtId="0" fontId="0" fillId="0" borderId="35" xfId="71" applyFont="1" applyFill="1" applyBorder="1">
      <alignment/>
      <protection/>
    </xf>
    <xf numFmtId="0" fontId="0" fillId="0" borderId="42" xfId="71" applyFont="1" applyFill="1" applyBorder="1">
      <alignment/>
      <protection/>
    </xf>
    <xf numFmtId="0" fontId="0" fillId="0" borderId="14" xfId="71" applyFont="1" applyFill="1" applyBorder="1">
      <alignment/>
      <protection/>
    </xf>
    <xf numFmtId="0" fontId="0" fillId="0" borderId="13" xfId="71" applyFont="1" applyFill="1" applyBorder="1">
      <alignment/>
      <protection/>
    </xf>
    <xf numFmtId="0" fontId="0" fillId="0" borderId="12" xfId="71" applyFont="1" applyFill="1" applyBorder="1">
      <alignment/>
      <protection/>
    </xf>
    <xf numFmtId="0" fontId="0" fillId="0" borderId="32" xfId="71" applyFont="1" applyFill="1" applyBorder="1">
      <alignment/>
      <protection/>
    </xf>
    <xf numFmtId="0" fontId="0" fillId="0" borderId="43" xfId="71" applyFont="1" applyFill="1" applyBorder="1" applyAlignment="1">
      <alignment horizontal="center"/>
      <protection/>
    </xf>
    <xf numFmtId="3" fontId="0" fillId="0" borderId="32" xfId="71" applyNumberFormat="1" applyFont="1" applyFill="1" applyBorder="1">
      <alignment/>
      <protection/>
    </xf>
    <xf numFmtId="3" fontId="0" fillId="0" borderId="44" xfId="71" applyNumberFormat="1" applyFont="1" applyFill="1" applyBorder="1" applyAlignment="1">
      <alignment horizontal="right"/>
      <protection/>
    </xf>
    <xf numFmtId="0" fontId="0" fillId="0" borderId="32" xfId="71" applyFont="1" applyFill="1" applyBorder="1" applyAlignment="1">
      <alignment horizontal="center"/>
      <protection/>
    </xf>
    <xf numFmtId="3" fontId="0" fillId="0" borderId="32" xfId="71" applyNumberFormat="1" applyFont="1" applyFill="1" applyBorder="1" applyAlignment="1">
      <alignment horizontal="right"/>
      <protection/>
    </xf>
    <xf numFmtId="0" fontId="27" fillId="0" borderId="32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28" fillId="0" borderId="32" xfId="0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30" fillId="0" borderId="32" xfId="0" applyFont="1" applyFill="1" applyBorder="1" applyAlignment="1">
      <alignment horizontal="center"/>
    </xf>
    <xf numFmtId="0" fontId="30" fillId="0" borderId="32" xfId="0" applyFont="1" applyFill="1" applyBorder="1" applyAlignment="1">
      <alignment/>
    </xf>
    <xf numFmtId="0" fontId="30" fillId="0" borderId="32" xfId="0" applyFont="1" applyFill="1" applyBorder="1" applyAlignment="1">
      <alignment horizontal="right"/>
    </xf>
    <xf numFmtId="0" fontId="1" fillId="0" borderId="32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left"/>
    </xf>
    <xf numFmtId="0" fontId="31" fillId="0" borderId="32" xfId="0" applyFont="1" applyFill="1" applyBorder="1" applyAlignment="1">
      <alignment/>
    </xf>
    <xf numFmtId="0" fontId="24" fillId="0" borderId="45" xfId="70" applyFont="1" applyFill="1" applyBorder="1" applyAlignment="1">
      <alignment horizontal="center" vertical="center"/>
      <protection/>
    </xf>
    <xf numFmtId="0" fontId="23" fillId="0" borderId="32" xfId="61" applyFont="1" applyFill="1" applyBorder="1" applyAlignment="1">
      <alignment horizontal="center" vertical="center"/>
      <protection/>
    </xf>
    <xf numFmtId="2" fontId="23" fillId="0" borderId="32" xfId="70" applyNumberFormat="1" applyFont="1" applyFill="1" applyBorder="1" applyAlignment="1">
      <alignment horizontal="center" vertical="center"/>
      <protection/>
    </xf>
    <xf numFmtId="0" fontId="24" fillId="0" borderId="32" xfId="70" applyFont="1" applyFill="1" applyBorder="1" applyAlignment="1">
      <alignment horizontal="center" vertical="center"/>
      <protection/>
    </xf>
    <xf numFmtId="2" fontId="24" fillId="0" borderId="32" xfId="61" applyNumberFormat="1" applyFont="1" applyFill="1" applyBorder="1" applyAlignment="1">
      <alignment horizontal="center" vertical="center"/>
      <protection/>
    </xf>
    <xf numFmtId="0" fontId="23" fillId="0" borderId="14" xfId="61" applyFont="1" applyFill="1" applyBorder="1" applyAlignment="1">
      <alignment horizontal="right" vertical="center"/>
      <protection/>
    </xf>
    <xf numFmtId="0" fontId="23" fillId="0" borderId="12" xfId="61" applyFont="1" applyFill="1" applyBorder="1" applyAlignment="1">
      <alignment horizontal="left" vertical="center"/>
      <protection/>
    </xf>
    <xf numFmtId="0" fontId="24" fillId="0" borderId="32" xfId="65" applyFont="1" applyFill="1" applyBorder="1" applyAlignment="1">
      <alignment horizontal="center" vertical="center"/>
      <protection/>
    </xf>
    <xf numFmtId="0" fontId="24" fillId="0" borderId="14" xfId="65" applyFont="1" applyFill="1" applyBorder="1" applyAlignment="1">
      <alignment horizontal="center" vertical="center"/>
      <protection/>
    </xf>
    <xf numFmtId="2" fontId="24" fillId="0" borderId="14" xfId="65" applyNumberFormat="1" applyFont="1" applyFill="1" applyBorder="1" applyAlignment="1">
      <alignment horizontal="center" vertical="center"/>
      <protection/>
    </xf>
    <xf numFmtId="0" fontId="24" fillId="0" borderId="14" xfId="61" applyFont="1" applyFill="1" applyBorder="1" applyAlignment="1">
      <alignment horizontal="right" vertical="center"/>
      <protection/>
    </xf>
    <xf numFmtId="0" fontId="24" fillId="0" borderId="13" xfId="61" applyFont="1" applyFill="1" applyBorder="1" applyAlignment="1">
      <alignment horizontal="left" vertical="center"/>
      <protection/>
    </xf>
    <xf numFmtId="0" fontId="24" fillId="0" borderId="12" xfId="72" applyFont="1" applyFill="1" applyBorder="1" applyAlignment="1">
      <alignment horizontal="left" vertical="center"/>
      <protection/>
    </xf>
    <xf numFmtId="200" fontId="24" fillId="0" borderId="32" xfId="72" applyNumberFormat="1" applyFont="1" applyFill="1" applyBorder="1" applyAlignment="1">
      <alignment horizontal="center" vertical="center"/>
      <protection/>
    </xf>
    <xf numFmtId="1" fontId="24" fillId="0" borderId="33" xfId="69" applyNumberFormat="1" applyFont="1" applyFill="1" applyBorder="1" applyAlignment="1">
      <alignment horizontal="center" vertical="center"/>
      <protection/>
    </xf>
    <xf numFmtId="2" fontId="23" fillId="0" borderId="37" xfId="70" applyNumberFormat="1" applyFont="1" applyFill="1" applyBorder="1" applyAlignment="1">
      <alignment horizontal="center" vertical="center"/>
      <protection/>
    </xf>
    <xf numFmtId="0" fontId="24" fillId="0" borderId="37" xfId="70" applyFont="1" applyFill="1" applyBorder="1" applyAlignment="1">
      <alignment horizontal="center" vertical="center"/>
      <protection/>
    </xf>
    <xf numFmtId="0" fontId="23" fillId="0" borderId="43" xfId="61" applyFont="1" applyFill="1" applyBorder="1" applyAlignment="1">
      <alignment horizontal="right" vertical="center"/>
      <protection/>
    </xf>
    <xf numFmtId="0" fontId="23" fillId="0" borderId="44" xfId="61" applyFont="1" applyFill="1" applyBorder="1" applyAlignment="1">
      <alignment horizontal="left" vertical="center"/>
      <protection/>
    </xf>
    <xf numFmtId="0" fontId="24" fillId="0" borderId="43" xfId="65" applyFont="1" applyFill="1" applyBorder="1" applyAlignment="1">
      <alignment horizontal="center" vertical="center"/>
      <protection/>
    </xf>
    <xf numFmtId="2" fontId="24" fillId="0" borderId="43" xfId="65" applyNumberFormat="1" applyFont="1" applyFill="1" applyBorder="1" applyAlignment="1">
      <alignment horizontal="center" vertical="center"/>
      <protection/>
    </xf>
    <xf numFmtId="0" fontId="21" fillId="0" borderId="46" xfId="70" applyFont="1" applyFill="1" applyBorder="1" applyAlignment="1">
      <alignment horizontal="center" vertical="center"/>
      <protection/>
    </xf>
    <xf numFmtId="2" fontId="22" fillId="0" borderId="39" xfId="70" applyNumberFormat="1" applyFont="1" applyFill="1" applyBorder="1" applyAlignment="1">
      <alignment horizontal="center" vertical="center"/>
      <protection/>
    </xf>
    <xf numFmtId="0" fontId="21" fillId="0" borderId="39" xfId="70" applyFont="1" applyFill="1" applyBorder="1" applyAlignment="1">
      <alignment horizontal="center" vertical="center"/>
      <protection/>
    </xf>
    <xf numFmtId="0" fontId="22" fillId="0" borderId="40" xfId="61" applyFont="1" applyFill="1" applyBorder="1" applyAlignment="1">
      <alignment horizontal="right" vertical="center"/>
      <protection/>
    </xf>
    <xf numFmtId="0" fontId="22" fillId="0" borderId="47" xfId="61" applyFont="1" applyFill="1" applyBorder="1" applyAlignment="1">
      <alignment horizontal="left" vertical="center"/>
      <protection/>
    </xf>
    <xf numFmtId="0" fontId="21" fillId="0" borderId="39" xfId="65" applyFont="1" applyFill="1" applyBorder="1" applyAlignment="1">
      <alignment horizontal="center" vertical="center"/>
      <protection/>
    </xf>
    <xf numFmtId="2" fontId="21" fillId="0" borderId="39" xfId="65" applyNumberFormat="1" applyFont="1" applyFill="1" applyBorder="1" applyAlignment="1">
      <alignment horizontal="center" vertical="center"/>
      <protection/>
    </xf>
    <xf numFmtId="1" fontId="21" fillId="0" borderId="15" xfId="65" applyNumberFormat="1" applyFont="1" applyFill="1" applyBorder="1" applyAlignment="1">
      <alignment horizontal="center" vertical="center"/>
      <protection/>
    </xf>
    <xf numFmtId="1" fontId="24" fillId="0" borderId="41" xfId="69" applyNumberFormat="1" applyFont="1" applyFill="1" applyBorder="1" applyAlignment="1">
      <alignment horizontal="center" vertical="center"/>
      <protection/>
    </xf>
    <xf numFmtId="0" fontId="22" fillId="0" borderId="0" xfId="70" applyFont="1" applyFill="1">
      <alignment/>
      <protection/>
    </xf>
    <xf numFmtId="200" fontId="21" fillId="0" borderId="39" xfId="72" applyNumberFormat="1" applyFont="1" applyFill="1" applyBorder="1" applyAlignment="1">
      <alignment horizontal="center" vertical="center"/>
      <protection/>
    </xf>
    <xf numFmtId="2" fontId="24" fillId="0" borderId="24" xfId="61" applyNumberFormat="1" applyFont="1" applyFill="1" applyBorder="1" applyAlignment="1">
      <alignment horizontal="center" vertical="center"/>
      <protection/>
    </xf>
    <xf numFmtId="0" fontId="24" fillId="0" borderId="35" xfId="61" applyFont="1" applyFill="1" applyBorder="1" applyAlignment="1">
      <alignment horizontal="right" vertical="center"/>
      <protection/>
    </xf>
    <xf numFmtId="0" fontId="24" fillId="0" borderId="42" xfId="61" applyFont="1" applyFill="1" applyBorder="1" applyAlignment="1">
      <alignment horizontal="left" vertical="center"/>
      <protection/>
    </xf>
    <xf numFmtId="0" fontId="24" fillId="0" borderId="34" xfId="72" applyFont="1" applyFill="1" applyBorder="1" applyAlignment="1">
      <alignment horizontal="left" vertical="center"/>
      <protection/>
    </xf>
    <xf numFmtId="0" fontId="21" fillId="0" borderId="40" xfId="70" applyFont="1" applyFill="1" applyBorder="1" applyAlignment="1">
      <alignment horizontal="center" vertical="center"/>
      <protection/>
    </xf>
    <xf numFmtId="2" fontId="21" fillId="0" borderId="48" xfId="61" applyNumberFormat="1" applyFont="1" applyFill="1" applyBorder="1" applyAlignment="1">
      <alignment horizontal="center" vertical="center"/>
      <protection/>
    </xf>
    <xf numFmtId="0" fontId="22" fillId="0" borderId="49" xfId="61" applyFont="1" applyFill="1" applyBorder="1" applyAlignment="1">
      <alignment horizontal="right" vertical="center"/>
      <protection/>
    </xf>
    <xf numFmtId="1" fontId="21" fillId="0" borderId="50" xfId="65" applyNumberFormat="1" applyFont="1" applyFill="1" applyBorder="1" applyAlignment="1">
      <alignment horizontal="center" vertical="center"/>
      <protection/>
    </xf>
    <xf numFmtId="0" fontId="21" fillId="0" borderId="51" xfId="61" applyFont="1" applyFill="1" applyBorder="1" applyAlignment="1">
      <alignment horizontal="right" vertical="center"/>
      <protection/>
    </xf>
    <xf numFmtId="0" fontId="21" fillId="0" borderId="52" xfId="61" applyFont="1" applyFill="1" applyBorder="1" applyAlignment="1">
      <alignment horizontal="left" vertical="center"/>
      <protection/>
    </xf>
    <xf numFmtId="0" fontId="21" fillId="0" borderId="53" xfId="72" applyFont="1" applyFill="1" applyBorder="1" applyAlignment="1">
      <alignment horizontal="left" vertical="center"/>
      <protection/>
    </xf>
    <xf numFmtId="200" fontId="21" fillId="0" borderId="47" xfId="72" applyNumberFormat="1" applyFont="1" applyFill="1" applyBorder="1" applyAlignment="1">
      <alignment horizontal="center" vertical="center"/>
      <protection/>
    </xf>
    <xf numFmtId="1" fontId="21" fillId="0" borderId="41" xfId="69" applyNumberFormat="1" applyFont="1" applyFill="1" applyBorder="1" applyAlignment="1">
      <alignment horizontal="center" vertical="center"/>
      <protection/>
    </xf>
    <xf numFmtId="0" fontId="0" fillId="0" borderId="0" xfId="70" applyFont="1" applyFill="1" applyBorder="1">
      <alignment/>
      <protection/>
    </xf>
    <xf numFmtId="0" fontId="0" fillId="0" borderId="0" xfId="65" applyFont="1" applyFill="1" applyBorder="1">
      <alignment/>
      <protection/>
    </xf>
    <xf numFmtId="0" fontId="29" fillId="0" borderId="0" xfId="65" applyFont="1" applyFill="1" applyBorder="1" applyAlignment="1">
      <alignment vertical="center"/>
      <protection/>
    </xf>
    <xf numFmtId="0" fontId="21" fillId="0" borderId="40" xfId="61" applyFont="1" applyFill="1" applyBorder="1" applyAlignment="1" quotePrefix="1">
      <alignment horizontal="center" vertical="center"/>
      <protection/>
    </xf>
    <xf numFmtId="0" fontId="21" fillId="0" borderId="49" xfId="61" applyFont="1" applyFill="1" applyBorder="1" applyAlignment="1" quotePrefix="1">
      <alignment horizontal="center" vertical="center"/>
      <protection/>
    </xf>
    <xf numFmtId="0" fontId="21" fillId="0" borderId="47" xfId="61" applyFont="1" applyFill="1" applyBorder="1" applyAlignment="1" quotePrefix="1">
      <alignment horizontal="center" vertical="center"/>
      <protection/>
    </xf>
    <xf numFmtId="0" fontId="21" fillId="0" borderId="54" xfId="70" applyFont="1" applyFill="1" applyBorder="1" applyAlignment="1">
      <alignment horizontal="center" vertical="center"/>
      <protection/>
    </xf>
    <xf numFmtId="0" fontId="21" fillId="0" borderId="55" xfId="70" applyFont="1" applyFill="1" applyBorder="1" applyAlignment="1">
      <alignment horizontal="center" vertical="center"/>
      <protection/>
    </xf>
    <xf numFmtId="0" fontId="21" fillId="0" borderId="15" xfId="70" applyFont="1" applyFill="1" applyBorder="1" applyAlignment="1">
      <alignment horizontal="center"/>
      <protection/>
    </xf>
    <xf numFmtId="0" fontId="21" fillId="0" borderId="56" xfId="70" applyFont="1" applyFill="1" applyBorder="1" applyAlignment="1">
      <alignment horizontal="center" vertical="center"/>
      <protection/>
    </xf>
    <xf numFmtId="0" fontId="21" fillId="0" borderId="18" xfId="70" applyFont="1" applyFill="1" applyBorder="1" applyAlignment="1">
      <alignment horizontal="center" vertical="center"/>
      <protection/>
    </xf>
    <xf numFmtId="0" fontId="21" fillId="0" borderId="57" xfId="70" applyFont="1" applyFill="1" applyBorder="1" applyAlignment="1">
      <alignment horizontal="center" vertical="center"/>
      <protection/>
    </xf>
    <xf numFmtId="0" fontId="21" fillId="0" borderId="58" xfId="70" applyFont="1" applyFill="1" applyBorder="1" applyAlignment="1">
      <alignment horizontal="center" vertical="center"/>
      <protection/>
    </xf>
    <xf numFmtId="0" fontId="21" fillId="0" borderId="16" xfId="70" applyFont="1" applyFill="1" applyBorder="1" applyAlignment="1">
      <alignment horizontal="center"/>
      <protection/>
    </xf>
    <xf numFmtId="0" fontId="1" fillId="0" borderId="14" xfId="66" applyFont="1" applyFill="1" applyBorder="1" applyAlignment="1">
      <alignment horizontal="center"/>
      <protection/>
    </xf>
    <xf numFmtId="0" fontId="1" fillId="0" borderId="13" xfId="66" applyFont="1" applyFill="1" applyBorder="1" applyAlignment="1">
      <alignment horizontal="center"/>
      <protection/>
    </xf>
    <xf numFmtId="0" fontId="1" fillId="0" borderId="12" xfId="66" applyFont="1" applyFill="1" applyBorder="1" applyAlignment="1">
      <alignment horizont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32" xfId="0" applyFont="1" applyFill="1" applyBorder="1" applyAlignment="1">
      <alignment horizontal="center" vertical="center"/>
    </xf>
  </cellXfs>
  <cellStyles count="7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çıklama Metni" xfId="39"/>
    <cellStyle name="Ana Başlık" xfId="40"/>
    <cellStyle name="Bad" xfId="41"/>
    <cellStyle name="Bağlı Hücre" xfId="42"/>
    <cellStyle name="Başlık 1" xfId="43"/>
    <cellStyle name="Başlık 2" xfId="44"/>
    <cellStyle name="Başlık 3" xfId="45"/>
    <cellStyle name="Başlık 4" xfId="46"/>
    <cellStyle name="Comma" xfId="47"/>
    <cellStyle name="Comma [0]" xfId="48"/>
    <cellStyle name="Calculation" xfId="49"/>
    <cellStyle name="Check Cell" xfId="50"/>
    <cellStyle name="Çıkış" xfId="51"/>
    <cellStyle name="Giriş" xfId="52"/>
    <cellStyle name="Good" xfId="53"/>
    <cellStyle name="Hesaplama" xfId="54"/>
    <cellStyle name="İşaretli Hücre" xfId="55"/>
    <cellStyle name="İyi" xfId="56"/>
    <cellStyle name="Followed Hyperlink" xfId="57"/>
    <cellStyle name="Hyperlink" xfId="58"/>
    <cellStyle name="Kötü" xfId="59"/>
    <cellStyle name="Neutral" xfId="60"/>
    <cellStyle name="Normal 2" xfId="61"/>
    <cellStyle name="Normal 2 2" xfId="62"/>
    <cellStyle name="Normal 2_TALEP GÜÇ HESABI" xfId="63"/>
    <cellStyle name="Normal 3" xfId="64"/>
    <cellStyle name="Normal 3 2" xfId="65"/>
    <cellStyle name="Normal 4" xfId="66"/>
    <cellStyle name="Normal 5" xfId="67"/>
    <cellStyle name="Normal 6" xfId="68"/>
    <cellStyle name="Normal_GERILIM DUSUMU VE GUC HESAPLARI 2" xfId="69"/>
    <cellStyle name="Normal_GERILIM DUSUMU VE GUC HESAPLARI.. 2" xfId="70"/>
    <cellStyle name="Normal_LDB1 2" xfId="71"/>
    <cellStyle name="Normal_SAYAÇ PANOLARI" xfId="72"/>
    <cellStyle name="Not" xfId="73"/>
    <cellStyle name="Nötr" xfId="74"/>
    <cellStyle name="Currency" xfId="75"/>
    <cellStyle name="Currency [0]" xfId="76"/>
    <cellStyle name="Toplam" xfId="77"/>
    <cellStyle name="Uyarı Metni" xfId="78"/>
    <cellStyle name="Vurgu1" xfId="79"/>
    <cellStyle name="Vurgu2" xfId="80"/>
    <cellStyle name="Vurgu3" xfId="81"/>
    <cellStyle name="Vurgu4" xfId="82"/>
    <cellStyle name="Vurgu5" xfId="83"/>
    <cellStyle name="Vurgu6" xfId="84"/>
    <cellStyle name="Percen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_GUNCEL_PROJELER\2015_ENKOM_PROJELER\A_ENK15.0501%20ATALAY%20APARTMANI\01_ELEKTRIK\20151214\01_HESAPLAR\E_804_HESAP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1_GUNCEL_PROJELER\ENKOM_OG_PROJELERI\BORUSAN%20SAMANDIRA\BOTO_CD\YUK_CET_UPS%20PANO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-38f91c\enkom\01_GUNCEL_PROJELER\ENKOM_OG_PROJELERI\SULTANBEYL&#304;%20AVM\20.11.2014_SON\TR1\TR-1%20BUSBAR%20GERILIM%20DUSUM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ŞEBEKE GÜÇ HESABI"/>
      <sheetName val="ADP"/>
      <sheetName val="BB-1"/>
      <sheetName val="SDP-ZK"/>
      <sheetName val="SDP-AS"/>
      <sheetName val="SDP-1K...19K"/>
      <sheetName val="ODP"/>
      <sheetName val="BB-2"/>
      <sheetName val="TJP"/>
      <sheetName val="DP-3B"/>
      <sheetName val="DP-2B"/>
      <sheetName val="DP-1B"/>
      <sheetName val="DP-ZK"/>
      <sheetName val="DP-1K..19K"/>
      <sheetName val="DP-FT"/>
      <sheetName val="TİP-1"/>
      <sheetName val="TİP-2"/>
      <sheetName val="TİP-3"/>
      <sheetName val="TAS-1"/>
      <sheetName val="TAS-2"/>
      <sheetName val="TAS-3"/>
      <sheetName val="DP-GUV"/>
      <sheetName val="UP-1B"/>
      <sheetName val="MCC-3B.1"/>
      <sheetName val="MCC-3B.2"/>
      <sheetName val="MCC-1B.1"/>
      <sheetName val="MCC-CK.1"/>
      <sheetName val="MCC-CK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DP-1"/>
      <sheetName val="UDP-2"/>
      <sheetName val="UP-4B.2"/>
      <sheetName val="UP-3B.1"/>
      <sheetName val="UP-2B.1"/>
      <sheetName val="UP-2B.2"/>
      <sheetName val="UP-2B.3"/>
      <sheetName val="UP-2B.4"/>
      <sheetName val="UP-2B.5"/>
      <sheetName val="UP-1B.1"/>
      <sheetName val="UP-1B.2"/>
      <sheetName val="UP-1B.4"/>
      <sheetName val="UP-ZK.1"/>
      <sheetName val="UP-ZK.2"/>
      <sheetName val="UP-ZK.3"/>
      <sheetName val="UP-ZK.4"/>
      <sheetName val="UP-ZK.5"/>
      <sheetName val="UP-GÜV.1"/>
      <sheetName val="UP-GÜV.2"/>
      <sheetName val="UP-1K.1"/>
      <sheetName val="UP-1K.2"/>
      <sheetName val="UP-2K.1"/>
      <sheetName val="UP-2K.2"/>
      <sheetName val="UP-3K.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-1"/>
      <sheetName val="busbar değerl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Zeros="0" tabSelected="1" view="pageBreakPreview" zoomScale="65" zoomScaleNormal="75" zoomScaleSheetLayoutView="65" zoomScalePageLayoutView="0" workbookViewId="0" topLeftCell="A1">
      <selection activeCell="C31" sqref="C31"/>
    </sheetView>
  </sheetViews>
  <sheetFormatPr defaultColWidth="9.140625" defaultRowHeight="12.75"/>
  <cols>
    <col min="1" max="1" width="12.28125" style="48" customWidth="1"/>
    <col min="2" max="2" width="30.8515625" style="48" bestFit="1" customWidth="1"/>
    <col min="3" max="3" width="17.140625" style="48" bestFit="1" customWidth="1"/>
    <col min="4" max="4" width="14.7109375" style="48" bestFit="1" customWidth="1"/>
    <col min="5" max="5" width="10.8515625" style="48" bestFit="1" customWidth="1"/>
    <col min="6" max="6" width="8.57421875" style="48" bestFit="1" customWidth="1"/>
    <col min="7" max="7" width="3.8515625" style="48" bestFit="1" customWidth="1"/>
    <col min="8" max="8" width="5.140625" style="48" bestFit="1" customWidth="1"/>
    <col min="9" max="9" width="9.421875" style="48" bestFit="1" customWidth="1"/>
    <col min="10" max="10" width="14.00390625" style="54" bestFit="1" customWidth="1"/>
    <col min="11" max="11" width="15.140625" style="54" bestFit="1" customWidth="1"/>
    <col min="12" max="12" width="17.00390625" style="54" bestFit="1" customWidth="1"/>
    <col min="13" max="13" width="20.140625" style="54" bestFit="1" customWidth="1"/>
    <col min="14" max="14" width="14.8515625" style="48" bestFit="1" customWidth="1"/>
    <col min="15" max="15" width="4.140625" style="48" bestFit="1" customWidth="1"/>
    <col min="16" max="16" width="27.57421875" style="48" customWidth="1"/>
    <col min="17" max="17" width="22.7109375" style="48" bestFit="1" customWidth="1"/>
    <col min="18" max="18" width="19.00390625" style="48" bestFit="1" customWidth="1"/>
    <col min="19" max="16384" width="9.140625" style="48" customWidth="1"/>
  </cols>
  <sheetData>
    <row r="1" spans="1:13" ht="15.75">
      <c r="A1" s="47"/>
      <c r="B1" s="47"/>
      <c r="E1" s="49"/>
      <c r="G1" s="49"/>
      <c r="H1" s="49"/>
      <c r="I1" s="49"/>
      <c r="J1" s="50"/>
      <c r="K1" s="50"/>
      <c r="L1" s="50"/>
      <c r="M1" s="50"/>
    </row>
    <row r="2" spans="1:13" ht="15.75">
      <c r="A2" s="47" t="s">
        <v>328</v>
      </c>
      <c r="B2" s="47"/>
      <c r="E2" s="49"/>
      <c r="G2" s="49"/>
      <c r="H2" s="49"/>
      <c r="I2" s="49"/>
      <c r="J2" s="50"/>
      <c r="K2" s="50"/>
      <c r="L2" s="50"/>
      <c r="M2" s="50"/>
    </row>
    <row r="3" spans="1:19" ht="15.75" customHeight="1" thickBot="1">
      <c r="A3" s="51"/>
      <c r="B3" s="51"/>
      <c r="E3" s="51"/>
      <c r="G3" s="51"/>
      <c r="H3" s="51"/>
      <c r="I3" s="49"/>
      <c r="J3" s="50"/>
      <c r="K3" s="50"/>
      <c r="L3" s="50"/>
      <c r="M3" s="50"/>
      <c r="S3" s="52"/>
    </row>
    <row r="4" spans="1:19" ht="31.5">
      <c r="A4" s="154" t="s">
        <v>285</v>
      </c>
      <c r="B4" s="156" t="s">
        <v>55</v>
      </c>
      <c r="C4" s="6" t="s">
        <v>286</v>
      </c>
      <c r="D4" s="6" t="s">
        <v>287</v>
      </c>
      <c r="E4" s="5" t="s">
        <v>43</v>
      </c>
      <c r="F4" s="5" t="s">
        <v>7</v>
      </c>
      <c r="G4" s="158" t="s">
        <v>288</v>
      </c>
      <c r="H4" s="158"/>
      <c r="I4" s="5" t="s">
        <v>56</v>
      </c>
      <c r="J4" s="7" t="s">
        <v>289</v>
      </c>
      <c r="K4" s="7" t="s">
        <v>44</v>
      </c>
      <c r="L4" s="7" t="s">
        <v>290</v>
      </c>
      <c r="M4" s="8" t="s">
        <v>291</v>
      </c>
      <c r="N4" s="158" t="s">
        <v>292</v>
      </c>
      <c r="O4" s="158"/>
      <c r="P4" s="158"/>
      <c r="Q4" s="5" t="s">
        <v>293</v>
      </c>
      <c r="R4" s="151" t="s">
        <v>45</v>
      </c>
      <c r="S4" s="53"/>
    </row>
    <row r="5" spans="1:19" ht="16.5" thickBot="1">
      <c r="A5" s="155"/>
      <c r="B5" s="157"/>
      <c r="C5" s="9" t="s">
        <v>57</v>
      </c>
      <c r="D5" s="10" t="s">
        <v>57</v>
      </c>
      <c r="E5" s="4" t="s">
        <v>46</v>
      </c>
      <c r="F5" s="4" t="s">
        <v>47</v>
      </c>
      <c r="G5" s="153" t="s">
        <v>48</v>
      </c>
      <c r="H5" s="153"/>
      <c r="I5" s="4" t="s">
        <v>49</v>
      </c>
      <c r="J5" s="11" t="s">
        <v>294</v>
      </c>
      <c r="K5" s="11" t="s">
        <v>50</v>
      </c>
      <c r="L5" s="11" t="s">
        <v>51</v>
      </c>
      <c r="M5" s="11" t="s">
        <v>49</v>
      </c>
      <c r="N5" s="153" t="s">
        <v>52</v>
      </c>
      <c r="O5" s="153" t="s">
        <v>52</v>
      </c>
      <c r="P5" s="153"/>
      <c r="Q5" s="4" t="s">
        <v>53</v>
      </c>
      <c r="R5" s="152"/>
      <c r="S5" s="53"/>
    </row>
    <row r="6" spans="1:18" ht="30" customHeight="1">
      <c r="A6" s="100" t="s">
        <v>314</v>
      </c>
      <c r="B6" s="101" t="s">
        <v>362</v>
      </c>
      <c r="C6" s="102">
        <f>'DP-BK.01'!D34/1000</f>
        <v>10.094</v>
      </c>
      <c r="D6" s="102">
        <f>'DP-BK.01'!E34/1000</f>
        <v>7.1752</v>
      </c>
      <c r="E6" s="103">
        <v>20</v>
      </c>
      <c r="F6" s="104">
        <f>C6/380/1.732/0.8*1000</f>
        <v>19.170870305092986</v>
      </c>
      <c r="G6" s="105" t="s">
        <v>54</v>
      </c>
      <c r="H6" s="106">
        <v>40</v>
      </c>
      <c r="I6" s="107">
        <f aca="true" t="shared" si="0" ref="I6:I16">IF(O6&lt;6,(42),IF(O6&lt;10,(53),IF(O6&lt;16,(73),IF(O6&lt;25,(96),IF(O6&lt;35,(130),IF(O6&lt;50,(160),IF(O6&lt;70,(195),IF(O6&lt;95,(247)))))))))</f>
        <v>53</v>
      </c>
      <c r="J6" s="108">
        <v>0.85</v>
      </c>
      <c r="K6" s="108">
        <v>0.94</v>
      </c>
      <c r="L6" s="109">
        <f aca="true" t="shared" si="1" ref="L6:L17">J6*K6</f>
        <v>0.7989999999999999</v>
      </c>
      <c r="M6" s="109">
        <f aca="true" t="shared" si="2" ref="M6:M17">I6*L6</f>
        <v>42.346999999999994</v>
      </c>
      <c r="N6" s="110" t="s">
        <v>284</v>
      </c>
      <c r="O6" s="111">
        <v>6</v>
      </c>
      <c r="P6" s="112">
        <f aca="true" t="shared" si="3" ref="P6:P13">IF(O6&lt;25,($A$1),(IF(O6&lt;50,("+16"),IF(O6&lt;70,("+25"),IF(O6&lt;95,("+35"),IF(O6&lt;120,("+50"),IF(O6&lt;185,("+70"),IF(O6&lt;240,("+95")))))))))</f>
        <v>0</v>
      </c>
      <c r="Q6" s="113">
        <f aca="true" t="shared" si="4" ref="Q6:Q16">(D6*E6*100)/(56*O6*380*380)*1000</f>
        <v>0.295772325550719</v>
      </c>
      <c r="R6" s="114" t="str">
        <f aca="true" t="shared" si="5" ref="R6:R17">CONCATENATE(ROUND(F6,0)," &lt; ",H6," &lt; ",(ROUND(M6,0)))</f>
        <v>19 &lt; 40 &lt; 42</v>
      </c>
    </row>
    <row r="7" spans="1:18" ht="30" customHeight="1">
      <c r="A7" s="100" t="s">
        <v>315</v>
      </c>
      <c r="B7" s="101" t="s">
        <v>161</v>
      </c>
      <c r="C7" s="115">
        <f>'DP-ZK.01'!D39/1000</f>
        <v>8.43</v>
      </c>
      <c r="D7" s="115">
        <f>'DP-ZK.01'!E39/1000</f>
        <v>4.854</v>
      </c>
      <c r="E7" s="116">
        <v>15</v>
      </c>
      <c r="F7" s="104">
        <f aca="true" t="shared" si="6" ref="F7:F17">C7/380/1.732/0.8*1000</f>
        <v>16.010544548438066</v>
      </c>
      <c r="G7" s="117" t="s">
        <v>54</v>
      </c>
      <c r="H7" s="118">
        <v>40</v>
      </c>
      <c r="I7" s="107">
        <f t="shared" si="0"/>
        <v>53</v>
      </c>
      <c r="J7" s="108">
        <v>0.85</v>
      </c>
      <c r="K7" s="119">
        <v>0.94</v>
      </c>
      <c r="L7" s="120">
        <f t="shared" si="1"/>
        <v>0.7989999999999999</v>
      </c>
      <c r="M7" s="120">
        <f t="shared" si="2"/>
        <v>42.346999999999994</v>
      </c>
      <c r="N7" s="110" t="s">
        <v>284</v>
      </c>
      <c r="O7" s="111">
        <v>6</v>
      </c>
      <c r="P7" s="112">
        <f t="shared" si="3"/>
        <v>0</v>
      </c>
      <c r="Q7" s="113">
        <f t="shared" si="4"/>
        <v>0.15006677878907795</v>
      </c>
      <c r="R7" s="114" t="str">
        <f t="shared" si="5"/>
        <v>16 &lt; 40 &lt; 42</v>
      </c>
    </row>
    <row r="8" spans="1:18" ht="30" customHeight="1">
      <c r="A8" s="100" t="s">
        <v>316</v>
      </c>
      <c r="B8" s="101" t="s">
        <v>151</v>
      </c>
      <c r="C8" s="102">
        <f>'DP-KTP'!D24/1000</f>
        <v>2.952</v>
      </c>
      <c r="D8" s="102">
        <f>'DP-KTP'!E24/1000</f>
        <v>1.7315999999999998</v>
      </c>
      <c r="E8" s="103">
        <v>60</v>
      </c>
      <c r="F8" s="104">
        <f t="shared" si="6"/>
        <v>5.606539443296462</v>
      </c>
      <c r="G8" s="105" t="s">
        <v>54</v>
      </c>
      <c r="H8" s="106">
        <v>40</v>
      </c>
      <c r="I8" s="107">
        <f t="shared" si="0"/>
        <v>53</v>
      </c>
      <c r="J8" s="108">
        <v>0.85</v>
      </c>
      <c r="K8" s="108">
        <v>0.94</v>
      </c>
      <c r="L8" s="109">
        <f t="shared" si="1"/>
        <v>0.7989999999999999</v>
      </c>
      <c r="M8" s="109">
        <f t="shared" si="2"/>
        <v>42.346999999999994</v>
      </c>
      <c r="N8" s="110" t="s">
        <v>284</v>
      </c>
      <c r="O8" s="111">
        <v>6</v>
      </c>
      <c r="P8" s="112">
        <f t="shared" si="3"/>
        <v>0</v>
      </c>
      <c r="Q8" s="113">
        <f t="shared" si="4"/>
        <v>0.21413731697665214</v>
      </c>
      <c r="R8" s="114" t="str">
        <f t="shared" si="5"/>
        <v>6 &lt; 40 &lt; 42</v>
      </c>
    </row>
    <row r="9" spans="1:18" ht="30" customHeight="1">
      <c r="A9" s="100" t="s">
        <v>317</v>
      </c>
      <c r="B9" s="101" t="s">
        <v>150</v>
      </c>
      <c r="C9" s="102">
        <f>'UP-ZK.01'!D32/1000</f>
        <v>11.1</v>
      </c>
      <c r="D9" s="102">
        <f>'UP-ZK.01'!E32/1000</f>
        <v>5.55</v>
      </c>
      <c r="E9" s="103">
        <v>20</v>
      </c>
      <c r="F9" s="104">
        <f t="shared" si="6"/>
        <v>21.0814999392245</v>
      </c>
      <c r="G9" s="105" t="s">
        <v>54</v>
      </c>
      <c r="H9" s="106">
        <v>63</v>
      </c>
      <c r="I9" s="107">
        <f t="shared" si="0"/>
        <v>96</v>
      </c>
      <c r="J9" s="108">
        <v>0.85</v>
      </c>
      <c r="K9" s="108">
        <v>0.94</v>
      </c>
      <c r="L9" s="109">
        <f t="shared" si="1"/>
        <v>0.7989999999999999</v>
      </c>
      <c r="M9" s="109">
        <f t="shared" si="2"/>
        <v>76.704</v>
      </c>
      <c r="N9" s="110" t="s">
        <v>284</v>
      </c>
      <c r="O9" s="111">
        <v>16</v>
      </c>
      <c r="P9" s="112">
        <f t="shared" si="3"/>
        <v>0</v>
      </c>
      <c r="Q9" s="113">
        <f t="shared" si="4"/>
        <v>0.08579219430154333</v>
      </c>
      <c r="R9" s="114" t="str">
        <f t="shared" si="5"/>
        <v>21 &lt; 63 &lt; 77</v>
      </c>
    </row>
    <row r="10" spans="1:18" ht="30" customHeight="1">
      <c r="A10" s="100" t="s">
        <v>318</v>
      </c>
      <c r="B10" s="101" t="s">
        <v>152</v>
      </c>
      <c r="C10" s="102">
        <f>'DP-1K.01'!D42/1000</f>
        <v>11.476</v>
      </c>
      <c r="D10" s="102">
        <f>'DP-1K.01'!E42/1000</f>
        <v>6.4808</v>
      </c>
      <c r="E10" s="103">
        <v>30</v>
      </c>
      <c r="F10" s="104">
        <f t="shared" si="6"/>
        <v>21.795612009237875</v>
      </c>
      <c r="G10" s="105" t="s">
        <v>54</v>
      </c>
      <c r="H10" s="106">
        <v>40</v>
      </c>
      <c r="I10" s="107">
        <f aca="true" t="shared" si="7" ref="I10:I15">IF(O10&lt;6,(42),IF(O10&lt;10,(53),IF(O10&lt;16,(73),IF(O10&lt;25,(96),IF(O10&lt;35,(130),IF(O10&lt;50,(160),IF(O10&lt;70,(195),IF(O10&lt;95,(247)))))))))</f>
        <v>53</v>
      </c>
      <c r="J10" s="108">
        <v>0.85</v>
      </c>
      <c r="K10" s="108">
        <v>0.94</v>
      </c>
      <c r="L10" s="109">
        <f t="shared" si="1"/>
        <v>0.7989999999999999</v>
      </c>
      <c r="M10" s="109">
        <f t="shared" si="2"/>
        <v>42.346999999999994</v>
      </c>
      <c r="N10" s="110" t="s">
        <v>284</v>
      </c>
      <c r="O10" s="111">
        <v>6</v>
      </c>
      <c r="P10" s="112">
        <f t="shared" si="3"/>
        <v>0</v>
      </c>
      <c r="Q10" s="113">
        <f t="shared" si="4"/>
        <v>0.40072220023743577</v>
      </c>
      <c r="R10" s="114" t="str">
        <f t="shared" si="5"/>
        <v>22 &lt; 40 &lt; 42</v>
      </c>
    </row>
    <row r="11" spans="1:18" ht="30" customHeight="1">
      <c r="A11" s="100" t="s">
        <v>319</v>
      </c>
      <c r="B11" s="101" t="s">
        <v>153</v>
      </c>
      <c r="C11" s="102">
        <f>'DP-2K.01'!D52/1000</f>
        <v>15.136</v>
      </c>
      <c r="D11" s="102">
        <f>'DP-2K.01'!E52/1000</f>
        <v>8.598799999999999</v>
      </c>
      <c r="E11" s="103">
        <v>35</v>
      </c>
      <c r="F11" s="104">
        <f>C11/380/1.732/0.8*1000</f>
        <v>28.746809286495683</v>
      </c>
      <c r="G11" s="105" t="s">
        <v>54</v>
      </c>
      <c r="H11" s="106">
        <v>50</v>
      </c>
      <c r="I11" s="107">
        <f t="shared" si="7"/>
        <v>73</v>
      </c>
      <c r="J11" s="108">
        <v>0.85</v>
      </c>
      <c r="K11" s="108">
        <v>0.94</v>
      </c>
      <c r="L11" s="109">
        <f>J11*K11</f>
        <v>0.7989999999999999</v>
      </c>
      <c r="M11" s="109">
        <f>I11*L11</f>
        <v>58.327</v>
      </c>
      <c r="N11" s="110" t="s">
        <v>284</v>
      </c>
      <c r="O11" s="111">
        <v>10</v>
      </c>
      <c r="P11" s="112">
        <f t="shared" si="3"/>
        <v>0</v>
      </c>
      <c r="Q11" s="113">
        <f>(D11*E11*100)/(56*O11*380*380)*1000</f>
        <v>0.37217797783933515</v>
      </c>
      <c r="R11" s="114" t="str">
        <f>CONCATENATE(ROUND(F11,0)," &lt; ",H11," &lt; ",(ROUND(M11,0)))</f>
        <v>29 &lt; 50 &lt; 58</v>
      </c>
    </row>
    <row r="12" spans="1:18" ht="30" customHeight="1">
      <c r="A12" s="100" t="s">
        <v>320</v>
      </c>
      <c r="B12" s="101" t="s">
        <v>154</v>
      </c>
      <c r="C12" s="102">
        <f>'DP-3K.01'!D54/1000</f>
        <v>19.085</v>
      </c>
      <c r="D12" s="102">
        <f>'DP-3K.01'!E54/1000</f>
        <v>7.168</v>
      </c>
      <c r="E12" s="103">
        <v>40</v>
      </c>
      <c r="F12" s="104">
        <f>C12/380/1.732/0.8*1000</f>
        <v>36.24688525586484</v>
      </c>
      <c r="G12" s="105" t="s">
        <v>54</v>
      </c>
      <c r="H12" s="106">
        <v>63</v>
      </c>
      <c r="I12" s="107">
        <f t="shared" si="7"/>
        <v>96</v>
      </c>
      <c r="J12" s="108">
        <v>0.85</v>
      </c>
      <c r="K12" s="108">
        <v>0.94</v>
      </c>
      <c r="L12" s="109">
        <f>J12*K12</f>
        <v>0.7989999999999999</v>
      </c>
      <c r="M12" s="109">
        <f>I12*L12</f>
        <v>76.704</v>
      </c>
      <c r="N12" s="110" t="s">
        <v>284</v>
      </c>
      <c r="O12" s="111">
        <v>16</v>
      </c>
      <c r="P12" s="112">
        <f t="shared" si="3"/>
        <v>0</v>
      </c>
      <c r="Q12" s="113">
        <f>(D12*E12*100)/(56*O12*380*380)*1000</f>
        <v>0.221606648199446</v>
      </c>
      <c r="R12" s="114" t="str">
        <f>CONCATENATE(ROUND(F12,0)," &lt; ",H12," &lt; ",(ROUND(M12,0)))</f>
        <v>36 &lt; 63 &lt; 77</v>
      </c>
    </row>
    <row r="13" spans="1:18" ht="30" customHeight="1">
      <c r="A13" s="100" t="s">
        <v>321</v>
      </c>
      <c r="B13" s="101" t="s">
        <v>165</v>
      </c>
      <c r="C13" s="102">
        <f>'DP-4K.01 '!D61/1000</f>
        <v>28.717</v>
      </c>
      <c r="D13" s="102">
        <f>'DP-4K.01 '!E61/1000</f>
        <v>15.233600000000001</v>
      </c>
      <c r="E13" s="103">
        <v>45</v>
      </c>
      <c r="F13" s="104">
        <f>C13/380/1.732/0.8*1000</f>
        <v>54.540309347271176</v>
      </c>
      <c r="G13" s="105" t="s">
        <v>54</v>
      </c>
      <c r="H13" s="106">
        <v>63</v>
      </c>
      <c r="I13" s="107">
        <f t="shared" si="7"/>
        <v>96</v>
      </c>
      <c r="J13" s="108">
        <v>0.85</v>
      </c>
      <c r="K13" s="108">
        <v>0.94</v>
      </c>
      <c r="L13" s="109">
        <f>J13*K13</f>
        <v>0.7989999999999999</v>
      </c>
      <c r="M13" s="109">
        <f>I13*L13</f>
        <v>76.704</v>
      </c>
      <c r="N13" s="110" t="s">
        <v>284</v>
      </c>
      <c r="O13" s="111">
        <v>16</v>
      </c>
      <c r="P13" s="112">
        <f t="shared" si="3"/>
        <v>0</v>
      </c>
      <c r="Q13" s="113">
        <f>(D13*E13*100)/(56*O13*380*380)*1000</f>
        <v>0.5298340423426989</v>
      </c>
      <c r="R13" s="114" t="str">
        <f>CONCATENATE(ROUND(F13,0)," &lt; ",H13," &lt; ",(ROUND(M13,0)))</f>
        <v>55 &lt; 63 &lt; 77</v>
      </c>
    </row>
    <row r="14" spans="1:18" ht="30" customHeight="1">
      <c r="A14" s="100" t="s">
        <v>322</v>
      </c>
      <c r="B14" s="101" t="s">
        <v>168</v>
      </c>
      <c r="C14" s="102">
        <f>'DP-5K.01'!D56/1000</f>
        <v>27.313</v>
      </c>
      <c r="D14" s="102">
        <f>'DP-5K.01'!E56/1000</f>
        <v>14.2004</v>
      </c>
      <c r="E14" s="103">
        <v>50</v>
      </c>
      <c r="F14" s="104">
        <f>C14/380/1.732/0.8*1000</f>
        <v>51.873784490093584</v>
      </c>
      <c r="G14" s="105" t="s">
        <v>54</v>
      </c>
      <c r="H14" s="106">
        <v>80</v>
      </c>
      <c r="I14" s="107">
        <f t="shared" si="7"/>
        <v>130</v>
      </c>
      <c r="J14" s="108">
        <v>0.85</v>
      </c>
      <c r="K14" s="108">
        <v>0.94</v>
      </c>
      <c r="L14" s="109">
        <f>J14*K14</f>
        <v>0.7989999999999999</v>
      </c>
      <c r="M14" s="109">
        <f>I14*L14</f>
        <v>103.86999999999999</v>
      </c>
      <c r="N14" s="110" t="s">
        <v>333</v>
      </c>
      <c r="O14" s="111">
        <v>25</v>
      </c>
      <c r="P14" s="112">
        <v>16</v>
      </c>
      <c r="Q14" s="113">
        <f>(D14*E14*100)/(56*O14*380*380)*1000</f>
        <v>0.3512168579343095</v>
      </c>
      <c r="R14" s="114" t="str">
        <f>CONCATENATE(ROUND(F14,0)," &lt; ",H14," &lt; ",(ROUND(M14,0)))</f>
        <v>52 &lt; 80 &lt; 104</v>
      </c>
    </row>
    <row r="15" spans="1:18" ht="30" customHeight="1">
      <c r="A15" s="100" t="s">
        <v>323</v>
      </c>
      <c r="B15" s="101" t="s">
        <v>170</v>
      </c>
      <c r="C15" s="102">
        <f>'DP-6K.01'!D56/1000</f>
        <v>29.369</v>
      </c>
      <c r="D15" s="102">
        <f>'DP-6K.01'!E56/1000</f>
        <v>15.3952</v>
      </c>
      <c r="E15" s="103">
        <v>55</v>
      </c>
      <c r="F15" s="104">
        <f>C15/380/1.732/0.8*1000</f>
        <v>55.778610064422026</v>
      </c>
      <c r="G15" s="105" t="s">
        <v>54</v>
      </c>
      <c r="H15" s="106">
        <v>80</v>
      </c>
      <c r="I15" s="107">
        <f t="shared" si="7"/>
        <v>130</v>
      </c>
      <c r="J15" s="108">
        <v>0.85</v>
      </c>
      <c r="K15" s="108">
        <v>0.94</v>
      </c>
      <c r="L15" s="109">
        <f>J15*K15</f>
        <v>0.7989999999999999</v>
      </c>
      <c r="M15" s="109">
        <f>I15*L15</f>
        <v>103.86999999999999</v>
      </c>
      <c r="N15" s="110" t="s">
        <v>333</v>
      </c>
      <c r="O15" s="111">
        <v>25</v>
      </c>
      <c r="P15" s="112">
        <v>16</v>
      </c>
      <c r="Q15" s="113">
        <f>(D15*E15*100)/(56*O15*380*380)*1000</f>
        <v>0.41884447962010296</v>
      </c>
      <c r="R15" s="114" t="str">
        <f>CONCATENATE(ROUND(F15,0)," &lt; ",H15," &lt; ",(ROUND(M15,0)))</f>
        <v>56 &lt; 80 &lt; 104</v>
      </c>
    </row>
    <row r="16" spans="1:18" ht="30" customHeight="1">
      <c r="A16" s="100" t="s">
        <v>324</v>
      </c>
      <c r="B16" s="101" t="s">
        <v>298</v>
      </c>
      <c r="C16" s="115">
        <v>9</v>
      </c>
      <c r="D16" s="115">
        <v>9</v>
      </c>
      <c r="E16" s="116">
        <v>60</v>
      </c>
      <c r="F16" s="104">
        <f t="shared" si="6"/>
        <v>17.09310805883068</v>
      </c>
      <c r="G16" s="117" t="s">
        <v>54</v>
      </c>
      <c r="H16" s="118">
        <v>63</v>
      </c>
      <c r="I16" s="107">
        <f t="shared" si="0"/>
        <v>96</v>
      </c>
      <c r="J16" s="108">
        <v>0.85</v>
      </c>
      <c r="K16" s="119">
        <v>0.94</v>
      </c>
      <c r="L16" s="120">
        <f t="shared" si="1"/>
        <v>0.7989999999999999</v>
      </c>
      <c r="M16" s="120">
        <f t="shared" si="2"/>
        <v>76.704</v>
      </c>
      <c r="N16" s="110" t="s">
        <v>284</v>
      </c>
      <c r="O16" s="111">
        <v>16</v>
      </c>
      <c r="P16" s="112">
        <f>IF(O16&lt;25,($A$1),(IF(O16&lt;50,("+16"),IF(O16&lt;70,("+25"),IF(O16&lt;95,("+35"),IF(O16&lt;120,("+50"),IF(O16&lt;185,("+70"),IF(O16&lt;240,("+95")))))))))</f>
        <v>0</v>
      </c>
      <c r="Q16" s="113">
        <f t="shared" si="4"/>
        <v>0.41736743173723784</v>
      </c>
      <c r="R16" s="114" t="str">
        <f t="shared" si="5"/>
        <v>17 &lt; 63 &lt; 77</v>
      </c>
    </row>
    <row r="17" spans="1:22" s="130" customFormat="1" ht="30" customHeight="1" thickBot="1">
      <c r="A17" s="121"/>
      <c r="B17" s="121" t="s">
        <v>341</v>
      </c>
      <c r="C17" s="122">
        <f>SUM(C6:C16)</f>
        <v>172.672</v>
      </c>
      <c r="D17" s="122">
        <f>SUM(D6:D16)</f>
        <v>95.3876</v>
      </c>
      <c r="E17" s="123">
        <v>70</v>
      </c>
      <c r="F17" s="104">
        <f t="shared" si="6"/>
        <v>327.94457274826783</v>
      </c>
      <c r="G17" s="124" t="s">
        <v>54</v>
      </c>
      <c r="H17" s="125">
        <v>400</v>
      </c>
      <c r="I17" s="126">
        <v>507</v>
      </c>
      <c r="J17" s="126">
        <v>0.85</v>
      </c>
      <c r="K17" s="126">
        <v>0.94</v>
      </c>
      <c r="L17" s="127">
        <f t="shared" si="1"/>
        <v>0.7989999999999999</v>
      </c>
      <c r="M17" s="128">
        <f t="shared" si="2"/>
        <v>405.09299999999996</v>
      </c>
      <c r="N17" s="148" t="s">
        <v>332</v>
      </c>
      <c r="O17" s="149"/>
      <c r="P17" s="150"/>
      <c r="Q17" s="113">
        <f>(D17*E17*100)/(56*70*380*380)*1000</f>
        <v>1.1796052631578948</v>
      </c>
      <c r="R17" s="129" t="str">
        <f t="shared" si="5"/>
        <v>328 &lt; 400 &lt; 405</v>
      </c>
      <c r="S17" s="48"/>
      <c r="T17" s="48"/>
      <c r="U17" s="48"/>
      <c r="V17" s="48"/>
    </row>
  </sheetData>
  <sheetProtection/>
  <mergeCells count="8">
    <mergeCell ref="N17:P17"/>
    <mergeCell ref="R4:R5"/>
    <mergeCell ref="G5:H5"/>
    <mergeCell ref="N5:P5"/>
    <mergeCell ref="A4:A5"/>
    <mergeCell ref="B4:B5"/>
    <mergeCell ref="G4:H4"/>
    <mergeCell ref="N4:P4"/>
  </mergeCells>
  <printOptions horizontalCentered="1"/>
  <pageMargins left="0.7480314960629921" right="0.5118110236220472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zoomScalePageLayoutView="0" workbookViewId="0" topLeftCell="A1">
      <selection activeCell="B31" sqref="B31"/>
    </sheetView>
  </sheetViews>
  <sheetFormatPr defaultColWidth="9.140625" defaultRowHeight="12.75"/>
  <cols>
    <col min="1" max="2" width="9.140625" style="16" customWidth="1"/>
    <col min="3" max="3" width="10.8515625" style="16" customWidth="1"/>
    <col min="4" max="4" width="9.140625" style="16" customWidth="1"/>
    <col min="5" max="5" width="11.140625" style="16" customWidth="1"/>
    <col min="6" max="12" width="9.140625" style="16" customWidth="1"/>
    <col min="13" max="13" width="30.140625" style="16" bestFit="1" customWidth="1"/>
    <col min="14" max="14" width="34.140625" style="16" bestFit="1" customWidth="1"/>
    <col min="15" max="16384" width="9.140625" style="16" customWidth="1"/>
  </cols>
  <sheetData>
    <row r="1" spans="1:14" ht="12.75">
      <c r="A1" s="12" t="s">
        <v>183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s="55" customFormat="1" ht="12.75" customHeight="1">
      <c r="A6" s="27" t="s">
        <v>82</v>
      </c>
      <c r="B6" s="45"/>
      <c r="C6" s="46"/>
      <c r="D6" s="28" t="s">
        <v>15</v>
      </c>
      <c r="E6" s="28" t="s">
        <v>277</v>
      </c>
      <c r="F6" s="28"/>
      <c r="G6" s="28"/>
      <c r="H6" s="28">
        <v>1</v>
      </c>
      <c r="I6" s="28">
        <v>50</v>
      </c>
      <c r="J6" s="28"/>
      <c r="K6" s="28"/>
      <c r="L6" s="31">
        <f>SUM(I6:K6)</f>
        <v>50</v>
      </c>
      <c r="M6" s="32" t="s">
        <v>91</v>
      </c>
      <c r="N6" s="38" t="s">
        <v>106</v>
      </c>
    </row>
    <row r="7" spans="1:14" s="55" customFormat="1" ht="12.75">
      <c r="A7" s="27" t="s">
        <v>83</v>
      </c>
      <c r="B7" s="45"/>
      <c r="C7" s="46"/>
      <c r="D7" s="28" t="s">
        <v>15</v>
      </c>
      <c r="E7" s="28" t="s">
        <v>277</v>
      </c>
      <c r="F7" s="28"/>
      <c r="G7" s="28"/>
      <c r="H7" s="28">
        <v>1</v>
      </c>
      <c r="I7" s="28"/>
      <c r="J7" s="28">
        <v>50</v>
      </c>
      <c r="K7" s="28"/>
      <c r="L7" s="31">
        <f>SUM(I7:K7)</f>
        <v>50</v>
      </c>
      <c r="M7" s="32" t="s">
        <v>91</v>
      </c>
      <c r="N7" s="38" t="s">
        <v>106</v>
      </c>
    </row>
    <row r="8" spans="1:14" s="55" customFormat="1" ht="12.75">
      <c r="A8" s="27" t="s">
        <v>84</v>
      </c>
      <c r="B8" s="45"/>
      <c r="C8" s="46"/>
      <c r="D8" s="28" t="s">
        <v>15</v>
      </c>
      <c r="E8" s="28" t="s">
        <v>277</v>
      </c>
      <c r="F8" s="28"/>
      <c r="G8" s="28"/>
      <c r="H8" s="28">
        <v>1</v>
      </c>
      <c r="I8" s="28"/>
      <c r="J8" s="28"/>
      <c r="K8" s="28">
        <v>50</v>
      </c>
      <c r="L8" s="31">
        <f>SUM(I8:K8)</f>
        <v>50</v>
      </c>
      <c r="M8" s="32" t="s">
        <v>91</v>
      </c>
      <c r="N8" s="38" t="s">
        <v>106</v>
      </c>
    </row>
    <row r="9" spans="1:14" s="55" customFormat="1" ht="12.75">
      <c r="A9" s="27" t="s">
        <v>85</v>
      </c>
      <c r="B9" s="45"/>
      <c r="C9" s="46"/>
      <c r="D9" s="28" t="s">
        <v>15</v>
      </c>
      <c r="E9" s="28" t="s">
        <v>277</v>
      </c>
      <c r="F9" s="28"/>
      <c r="G9" s="28"/>
      <c r="H9" s="28">
        <v>1</v>
      </c>
      <c r="I9" s="28">
        <v>50</v>
      </c>
      <c r="J9" s="28"/>
      <c r="K9" s="28"/>
      <c r="L9" s="31">
        <f>SUM(I9:K9)</f>
        <v>50</v>
      </c>
      <c r="M9" s="32" t="s">
        <v>91</v>
      </c>
      <c r="N9" s="38" t="s">
        <v>106</v>
      </c>
    </row>
    <row r="10" spans="1:14" s="55" customFormat="1" ht="12.75">
      <c r="A10" s="27" t="s">
        <v>86</v>
      </c>
      <c r="B10" s="45"/>
      <c r="C10" s="46"/>
      <c r="D10" s="28" t="s">
        <v>15</v>
      </c>
      <c r="E10" s="28" t="s">
        <v>277</v>
      </c>
      <c r="F10" s="28"/>
      <c r="G10" s="28"/>
      <c r="H10" s="28">
        <v>1</v>
      </c>
      <c r="I10" s="28"/>
      <c r="J10" s="28">
        <v>50</v>
      </c>
      <c r="K10" s="28"/>
      <c r="L10" s="31">
        <f>SUM(I10:K10)</f>
        <v>50</v>
      </c>
      <c r="M10" s="32" t="s">
        <v>91</v>
      </c>
      <c r="N10" s="38" t="s">
        <v>106</v>
      </c>
    </row>
    <row r="11" spans="1:14" s="55" customFormat="1" ht="12.75" customHeight="1">
      <c r="A11" s="27" t="s">
        <v>87</v>
      </c>
      <c r="B11" s="45"/>
      <c r="C11" s="46"/>
      <c r="D11" s="28" t="s">
        <v>15</v>
      </c>
      <c r="E11" s="28" t="s">
        <v>277</v>
      </c>
      <c r="F11" s="28"/>
      <c r="G11" s="28"/>
      <c r="H11" s="28">
        <v>1</v>
      </c>
      <c r="I11" s="28"/>
      <c r="J11" s="28"/>
      <c r="K11" s="28">
        <v>50</v>
      </c>
      <c r="L11" s="31">
        <f aca="true" t="shared" si="0" ref="L11:L18">SUM(I11:K11)</f>
        <v>50</v>
      </c>
      <c r="M11" s="32" t="s">
        <v>91</v>
      </c>
      <c r="N11" s="38" t="s">
        <v>106</v>
      </c>
    </row>
    <row r="12" spans="1:14" s="55" customFormat="1" ht="12.75">
      <c r="A12" s="27" t="s">
        <v>88</v>
      </c>
      <c r="B12" s="45"/>
      <c r="C12" s="46"/>
      <c r="D12" s="28" t="s">
        <v>15</v>
      </c>
      <c r="E12" s="28" t="s">
        <v>277</v>
      </c>
      <c r="F12" s="28"/>
      <c r="G12" s="28"/>
      <c r="H12" s="28">
        <v>1</v>
      </c>
      <c r="I12" s="28">
        <v>50</v>
      </c>
      <c r="J12" s="28"/>
      <c r="K12" s="28"/>
      <c r="L12" s="31">
        <f t="shared" si="0"/>
        <v>50</v>
      </c>
      <c r="M12" s="32" t="s">
        <v>91</v>
      </c>
      <c r="N12" s="38" t="s">
        <v>106</v>
      </c>
    </row>
    <row r="13" spans="1:14" s="55" customFormat="1" ht="12.75">
      <c r="A13" s="27" t="s">
        <v>89</v>
      </c>
      <c r="B13" s="45"/>
      <c r="C13" s="46"/>
      <c r="D13" s="28" t="s">
        <v>15</v>
      </c>
      <c r="E13" s="28" t="s">
        <v>277</v>
      </c>
      <c r="F13" s="28"/>
      <c r="G13" s="28"/>
      <c r="H13" s="28">
        <v>1</v>
      </c>
      <c r="I13" s="28"/>
      <c r="J13" s="28">
        <v>50</v>
      </c>
      <c r="K13" s="28"/>
      <c r="L13" s="31">
        <f t="shared" si="0"/>
        <v>50</v>
      </c>
      <c r="M13" s="32" t="s">
        <v>91</v>
      </c>
      <c r="N13" s="38" t="s">
        <v>106</v>
      </c>
    </row>
    <row r="14" spans="1:14" s="55" customFormat="1" ht="12.75">
      <c r="A14" s="27" t="s">
        <v>90</v>
      </c>
      <c r="B14" s="45"/>
      <c r="C14" s="46"/>
      <c r="D14" s="28" t="s">
        <v>15</v>
      </c>
      <c r="E14" s="28" t="s">
        <v>179</v>
      </c>
      <c r="F14" s="28"/>
      <c r="G14" s="28"/>
      <c r="H14" s="28">
        <v>1</v>
      </c>
      <c r="I14" s="28">
        <v>5000</v>
      </c>
      <c r="J14" s="28">
        <v>5000</v>
      </c>
      <c r="K14" s="28">
        <v>5000</v>
      </c>
      <c r="L14" s="31">
        <f t="shared" si="0"/>
        <v>15000</v>
      </c>
      <c r="M14" s="32" t="s">
        <v>180</v>
      </c>
      <c r="N14" s="38" t="s">
        <v>235</v>
      </c>
    </row>
    <row r="15" spans="1:14" s="55" customFormat="1" ht="12.75">
      <c r="A15" s="27" t="s">
        <v>75</v>
      </c>
      <c r="B15" s="45"/>
      <c r="C15" s="46"/>
      <c r="D15" s="28" t="s">
        <v>15</v>
      </c>
      <c r="E15" s="28" t="s">
        <v>148</v>
      </c>
      <c r="F15" s="28"/>
      <c r="G15" s="28"/>
      <c r="H15" s="28">
        <v>1</v>
      </c>
      <c r="I15" s="28">
        <v>1000</v>
      </c>
      <c r="J15" s="28">
        <v>1000</v>
      </c>
      <c r="K15" s="28">
        <v>1000</v>
      </c>
      <c r="L15" s="31">
        <f t="shared" si="0"/>
        <v>3000</v>
      </c>
      <c r="M15" s="32" t="s">
        <v>180</v>
      </c>
      <c r="N15" s="38" t="s">
        <v>181</v>
      </c>
    </row>
    <row r="16" spans="1:14" s="55" customFormat="1" ht="12.75">
      <c r="A16" s="27" t="s">
        <v>76</v>
      </c>
      <c r="B16" s="45"/>
      <c r="C16" s="46"/>
      <c r="D16" s="28" t="s">
        <v>15</v>
      </c>
      <c r="E16" s="28" t="s">
        <v>148</v>
      </c>
      <c r="F16" s="28"/>
      <c r="G16" s="28"/>
      <c r="H16" s="28">
        <v>1</v>
      </c>
      <c r="I16" s="28">
        <v>1000</v>
      </c>
      <c r="J16" s="28">
        <v>1000</v>
      </c>
      <c r="K16" s="28">
        <v>1000</v>
      </c>
      <c r="L16" s="31">
        <f t="shared" si="0"/>
        <v>3000</v>
      </c>
      <c r="M16" s="32" t="s">
        <v>180</v>
      </c>
      <c r="N16" s="38" t="s">
        <v>181</v>
      </c>
    </row>
    <row r="17" spans="1:14" s="55" customFormat="1" ht="12.75">
      <c r="A17" s="27" t="s">
        <v>77</v>
      </c>
      <c r="B17" s="45"/>
      <c r="C17" s="46"/>
      <c r="D17" s="28" t="s">
        <v>15</v>
      </c>
      <c r="E17" s="28" t="s">
        <v>19</v>
      </c>
      <c r="F17" s="28"/>
      <c r="G17" s="28"/>
      <c r="H17" s="28">
        <v>1</v>
      </c>
      <c r="I17" s="28"/>
      <c r="J17" s="28"/>
      <c r="K17" s="28">
        <v>50</v>
      </c>
      <c r="L17" s="31">
        <f t="shared" si="0"/>
        <v>50</v>
      </c>
      <c r="M17" s="32" t="s">
        <v>91</v>
      </c>
      <c r="N17" s="38" t="s">
        <v>197</v>
      </c>
    </row>
    <row r="18" spans="1:14" s="55" customFormat="1" ht="12.75">
      <c r="A18" s="27" t="s">
        <v>78</v>
      </c>
      <c r="B18" s="45"/>
      <c r="C18" s="46"/>
      <c r="D18" s="28" t="s">
        <v>15</v>
      </c>
      <c r="E18" s="28" t="s">
        <v>267</v>
      </c>
      <c r="F18" s="28"/>
      <c r="G18" s="28"/>
      <c r="H18" s="28">
        <v>1</v>
      </c>
      <c r="I18" s="28">
        <v>2000</v>
      </c>
      <c r="J18" s="28"/>
      <c r="K18" s="28"/>
      <c r="L18" s="31">
        <f t="shared" si="0"/>
        <v>2000</v>
      </c>
      <c r="M18" s="32" t="s">
        <v>91</v>
      </c>
      <c r="N18" s="38" t="s">
        <v>182</v>
      </c>
    </row>
    <row r="19" spans="1:14" s="55" customFormat="1" ht="12.75" customHeight="1">
      <c r="A19" s="27" t="s">
        <v>136</v>
      </c>
      <c r="B19" s="45"/>
      <c r="C19" s="46"/>
      <c r="D19" s="28" t="s">
        <v>15</v>
      </c>
      <c r="E19" s="28" t="s">
        <v>267</v>
      </c>
      <c r="F19" s="28"/>
      <c r="G19" s="28"/>
      <c r="H19" s="28">
        <v>1</v>
      </c>
      <c r="I19" s="28"/>
      <c r="J19" s="28">
        <v>2000</v>
      </c>
      <c r="K19" s="28"/>
      <c r="L19" s="31">
        <f>SUM(I19:K19)</f>
        <v>2000</v>
      </c>
      <c r="M19" s="32" t="s">
        <v>91</v>
      </c>
      <c r="N19" s="38" t="s">
        <v>182</v>
      </c>
    </row>
    <row r="20" spans="1:14" s="55" customFormat="1" ht="12.75">
      <c r="A20" s="27" t="s">
        <v>137</v>
      </c>
      <c r="B20" s="45"/>
      <c r="C20" s="46"/>
      <c r="D20" s="28" t="s">
        <v>15</v>
      </c>
      <c r="E20" s="28" t="s">
        <v>277</v>
      </c>
      <c r="F20" s="28"/>
      <c r="G20" s="28"/>
      <c r="H20" s="28">
        <v>1</v>
      </c>
      <c r="I20" s="28"/>
      <c r="J20" s="28"/>
      <c r="K20" s="28">
        <v>50</v>
      </c>
      <c r="L20" s="31">
        <f>SUM(I20:K20)</f>
        <v>50</v>
      </c>
      <c r="M20" s="32" t="s">
        <v>91</v>
      </c>
      <c r="N20" s="38" t="s">
        <v>197</v>
      </c>
    </row>
    <row r="21" spans="1:14" ht="12.75">
      <c r="A21" s="27" t="s">
        <v>138</v>
      </c>
      <c r="B21" s="45"/>
      <c r="C21" s="46"/>
      <c r="D21" s="28" t="s">
        <v>15</v>
      </c>
      <c r="E21" s="28" t="s">
        <v>277</v>
      </c>
      <c r="F21" s="28"/>
      <c r="G21" s="28"/>
      <c r="H21" s="28">
        <v>1</v>
      </c>
      <c r="I21" s="28">
        <v>50</v>
      </c>
      <c r="J21" s="28"/>
      <c r="K21" s="28"/>
      <c r="L21" s="31">
        <f aca="true" t="shared" si="1" ref="L21:L27">SUM(I21:K21)</f>
        <v>50</v>
      </c>
      <c r="M21" s="32" t="s">
        <v>91</v>
      </c>
      <c r="N21" s="38" t="s">
        <v>197</v>
      </c>
    </row>
    <row r="22" spans="1:14" ht="12.75">
      <c r="A22" s="27" t="s">
        <v>139</v>
      </c>
      <c r="B22" s="45"/>
      <c r="C22" s="46"/>
      <c r="D22" s="28" t="s">
        <v>15</v>
      </c>
      <c r="E22" s="28" t="s">
        <v>277</v>
      </c>
      <c r="F22" s="28"/>
      <c r="G22" s="28"/>
      <c r="H22" s="28">
        <v>1</v>
      </c>
      <c r="I22" s="28"/>
      <c r="J22" s="28">
        <v>50</v>
      </c>
      <c r="K22" s="28"/>
      <c r="L22" s="31">
        <f t="shared" si="1"/>
        <v>50</v>
      </c>
      <c r="M22" s="32" t="s">
        <v>91</v>
      </c>
      <c r="N22" s="38" t="s">
        <v>197</v>
      </c>
    </row>
    <row r="23" spans="1:14" ht="12.75">
      <c r="A23" s="27" t="s">
        <v>140</v>
      </c>
      <c r="B23" s="45"/>
      <c r="C23" s="46"/>
      <c r="D23" s="28" t="s">
        <v>15</v>
      </c>
      <c r="E23" s="28" t="s">
        <v>277</v>
      </c>
      <c r="F23" s="28"/>
      <c r="G23" s="28"/>
      <c r="H23" s="28">
        <v>1</v>
      </c>
      <c r="I23" s="28"/>
      <c r="J23" s="28"/>
      <c r="K23" s="28">
        <v>50</v>
      </c>
      <c r="L23" s="31">
        <f t="shared" si="1"/>
        <v>50</v>
      </c>
      <c r="M23" s="32" t="s">
        <v>91</v>
      </c>
      <c r="N23" s="38" t="s">
        <v>197</v>
      </c>
    </row>
    <row r="24" spans="1:14" ht="12.75">
      <c r="A24" s="27" t="s">
        <v>141</v>
      </c>
      <c r="B24" s="45"/>
      <c r="C24" s="46"/>
      <c r="D24" s="28" t="s">
        <v>15</v>
      </c>
      <c r="E24" s="28" t="s">
        <v>277</v>
      </c>
      <c r="F24" s="28"/>
      <c r="G24" s="28"/>
      <c r="H24" s="28">
        <v>1</v>
      </c>
      <c r="I24" s="28">
        <v>50</v>
      </c>
      <c r="J24" s="28"/>
      <c r="K24" s="28"/>
      <c r="L24" s="31">
        <f t="shared" si="1"/>
        <v>50</v>
      </c>
      <c r="M24" s="32" t="s">
        <v>91</v>
      </c>
      <c r="N24" s="38" t="s">
        <v>197</v>
      </c>
    </row>
    <row r="25" spans="1:14" ht="12.75">
      <c r="A25" s="27" t="s">
        <v>142</v>
      </c>
      <c r="B25" s="45"/>
      <c r="C25" s="46"/>
      <c r="D25" s="28" t="s">
        <v>15</v>
      </c>
      <c r="E25" s="28" t="s">
        <v>277</v>
      </c>
      <c r="F25" s="28"/>
      <c r="G25" s="28"/>
      <c r="H25" s="28">
        <v>1</v>
      </c>
      <c r="I25" s="28"/>
      <c r="J25" s="28">
        <v>50</v>
      </c>
      <c r="K25" s="28"/>
      <c r="L25" s="31">
        <f t="shared" si="1"/>
        <v>50</v>
      </c>
      <c r="M25" s="32" t="s">
        <v>91</v>
      </c>
      <c r="N25" s="38" t="s">
        <v>197</v>
      </c>
    </row>
    <row r="26" spans="1:14" ht="12.75">
      <c r="A26" s="27" t="s">
        <v>143</v>
      </c>
      <c r="B26" s="45"/>
      <c r="C26" s="46"/>
      <c r="D26" s="28" t="s">
        <v>15</v>
      </c>
      <c r="E26" s="28" t="s">
        <v>277</v>
      </c>
      <c r="F26" s="28"/>
      <c r="G26" s="28"/>
      <c r="H26" s="28">
        <v>1</v>
      </c>
      <c r="I26" s="28"/>
      <c r="J26" s="28"/>
      <c r="K26" s="28">
        <v>50</v>
      </c>
      <c r="L26" s="31">
        <f t="shared" si="1"/>
        <v>50</v>
      </c>
      <c r="M26" s="32" t="s">
        <v>91</v>
      </c>
      <c r="N26" s="38" t="s">
        <v>197</v>
      </c>
    </row>
    <row r="27" spans="1:14" ht="12.75">
      <c r="A27" s="27" t="s">
        <v>144</v>
      </c>
      <c r="B27" s="45"/>
      <c r="C27" s="46"/>
      <c r="D27" s="28" t="s">
        <v>15</v>
      </c>
      <c r="E27" s="28" t="s">
        <v>277</v>
      </c>
      <c r="F27" s="28"/>
      <c r="G27" s="28"/>
      <c r="H27" s="28">
        <v>1</v>
      </c>
      <c r="I27" s="28">
        <v>50</v>
      </c>
      <c r="J27" s="28"/>
      <c r="K27" s="28"/>
      <c r="L27" s="31">
        <f t="shared" si="1"/>
        <v>50</v>
      </c>
      <c r="M27" s="32" t="s">
        <v>91</v>
      </c>
      <c r="N27" s="38" t="s">
        <v>197</v>
      </c>
    </row>
    <row r="28" spans="1:14" s="55" customFormat="1" ht="12.75">
      <c r="A28" s="27" t="s">
        <v>145</v>
      </c>
      <c r="B28" s="45"/>
      <c r="C28" s="46"/>
      <c r="D28" s="28" t="s">
        <v>15</v>
      </c>
      <c r="E28" s="28" t="s">
        <v>19</v>
      </c>
      <c r="F28" s="28"/>
      <c r="G28" s="28"/>
      <c r="H28" s="28"/>
      <c r="I28" s="28"/>
      <c r="J28" s="28"/>
      <c r="K28" s="28"/>
      <c r="L28" s="31">
        <f>SUM(I28:K28)</f>
        <v>0</v>
      </c>
      <c r="M28" s="32"/>
      <c r="N28" s="38" t="s">
        <v>27</v>
      </c>
    </row>
    <row r="29" spans="1:14" s="55" customFormat="1" ht="12.75">
      <c r="A29" s="27" t="s">
        <v>146</v>
      </c>
      <c r="B29" s="45"/>
      <c r="C29" s="46"/>
      <c r="D29" s="28" t="s">
        <v>15</v>
      </c>
      <c r="E29" s="28" t="s">
        <v>19</v>
      </c>
      <c r="F29" s="28"/>
      <c r="G29" s="28"/>
      <c r="H29" s="28"/>
      <c r="I29" s="28"/>
      <c r="J29" s="28"/>
      <c r="K29" s="28"/>
      <c r="L29" s="31">
        <f>SUM(I29:K29)</f>
        <v>0</v>
      </c>
      <c r="M29" s="32"/>
      <c r="N29" s="38" t="s">
        <v>27</v>
      </c>
    </row>
    <row r="30" spans="1:14" s="55" customFormat="1" ht="13.5" thickBot="1">
      <c r="A30" s="68" t="s">
        <v>4</v>
      </c>
      <c r="B30" s="69" t="s">
        <v>325</v>
      </c>
      <c r="C30" s="69" t="s">
        <v>81</v>
      </c>
      <c r="D30" s="69" t="s">
        <v>80</v>
      </c>
      <c r="E30" s="69"/>
      <c r="F30" s="69">
        <f aca="true" t="shared" si="2" ref="F30:L30">SUM(F6:F29)</f>
        <v>0</v>
      </c>
      <c r="G30" s="69">
        <f t="shared" si="2"/>
        <v>0</v>
      </c>
      <c r="H30" s="69">
        <f t="shared" si="2"/>
        <v>22</v>
      </c>
      <c r="I30" s="69">
        <f t="shared" si="2"/>
        <v>9300</v>
      </c>
      <c r="J30" s="69">
        <f t="shared" si="2"/>
        <v>9250</v>
      </c>
      <c r="K30" s="69">
        <f t="shared" si="2"/>
        <v>7300</v>
      </c>
      <c r="L30" s="69">
        <f t="shared" si="2"/>
        <v>25850</v>
      </c>
      <c r="M30" s="70" t="s">
        <v>340</v>
      </c>
      <c r="N30" s="71"/>
    </row>
    <row r="31" spans="1:14" ht="12.75">
      <c r="A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</row>
    <row r="32" spans="1:14" ht="12.75">
      <c r="A32" s="72"/>
      <c r="B32" s="73"/>
      <c r="C32" s="74" t="s">
        <v>233</v>
      </c>
      <c r="D32" s="75"/>
      <c r="E32" s="76"/>
      <c r="H32" s="39"/>
      <c r="I32" s="39"/>
      <c r="J32" s="41"/>
      <c r="K32" s="41"/>
      <c r="L32" s="41"/>
      <c r="M32" s="41"/>
      <c r="N32" s="41"/>
    </row>
    <row r="33" spans="1:14" ht="12.75">
      <c r="A33" s="74" t="s">
        <v>247</v>
      </c>
      <c r="B33" s="76"/>
      <c r="C33" s="81">
        <v>0.8</v>
      </c>
      <c r="D33" s="79">
        <f>SUM(L6:L27)</f>
        <v>25850</v>
      </c>
      <c r="E33" s="80">
        <f>C33*D33</f>
        <v>20680</v>
      </c>
      <c r="H33" s="39"/>
      <c r="I33" s="39"/>
      <c r="J33" s="41"/>
      <c r="K33" s="41"/>
      <c r="L33" s="42"/>
      <c r="M33" s="43"/>
      <c r="N33" s="43"/>
    </row>
    <row r="34" spans="1:14" ht="12.75">
      <c r="A34" s="77" t="s">
        <v>194</v>
      </c>
      <c r="B34" s="77"/>
      <c r="C34" s="77"/>
      <c r="D34" s="79">
        <f>SUM(D33:D33)</f>
        <v>25850</v>
      </c>
      <c r="E34" s="82">
        <f>SUM(E33:E33)</f>
        <v>20680</v>
      </c>
      <c r="H34" s="39"/>
      <c r="I34" s="39"/>
      <c r="J34" s="41"/>
      <c r="K34" s="41"/>
      <c r="L34" s="41"/>
      <c r="M34" s="43"/>
      <c r="N34" s="43"/>
    </row>
    <row r="35" spans="1:14" ht="12.75">
      <c r="A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</row>
    <row r="36" spans="1:14" ht="12.75">
      <c r="A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</sheetData>
  <sheetProtection/>
  <mergeCells count="2">
    <mergeCell ref="B2:C2"/>
    <mergeCell ref="F2:H2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zoomScalePageLayoutView="0" workbookViewId="0" topLeftCell="A1">
      <selection activeCell="Q44" sqref="Q44"/>
    </sheetView>
  </sheetViews>
  <sheetFormatPr defaultColWidth="9.140625" defaultRowHeight="12.75"/>
  <cols>
    <col min="1" max="2" width="9.140625" style="55" customWidth="1"/>
    <col min="3" max="3" width="10.8515625" style="55" customWidth="1"/>
    <col min="4" max="4" width="9.140625" style="55" customWidth="1"/>
    <col min="5" max="5" width="11.140625" style="55" customWidth="1"/>
    <col min="6" max="12" width="9.140625" style="55" customWidth="1"/>
    <col min="13" max="13" width="30.140625" style="55" bestFit="1" customWidth="1"/>
    <col min="14" max="14" width="34.140625" style="55" bestFit="1" customWidth="1"/>
    <col min="15" max="16384" width="9.140625" style="55" customWidth="1"/>
  </cols>
  <sheetData>
    <row r="1" spans="1:14" ht="12.75">
      <c r="A1" s="12" t="s">
        <v>184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ht="12.75" customHeight="1">
      <c r="A6" s="27" t="s">
        <v>82</v>
      </c>
      <c r="B6" s="45"/>
      <c r="C6" s="46"/>
      <c r="D6" s="28" t="s">
        <v>15</v>
      </c>
      <c r="E6" s="28" t="s">
        <v>19</v>
      </c>
      <c r="F6" s="28"/>
      <c r="G6" s="28"/>
      <c r="H6" s="28">
        <v>1</v>
      </c>
      <c r="I6" s="28">
        <v>2500</v>
      </c>
      <c r="J6" s="28"/>
      <c r="K6" s="28"/>
      <c r="L6" s="31">
        <f aca="true" t="shared" si="0" ref="L6:L18">SUM(I6:K6)</f>
        <v>2500</v>
      </c>
      <c r="M6" s="32" t="s">
        <v>178</v>
      </c>
      <c r="N6" s="38" t="s">
        <v>236</v>
      </c>
    </row>
    <row r="7" spans="1:14" ht="12.75">
      <c r="A7" s="27" t="s">
        <v>83</v>
      </c>
      <c r="B7" s="45"/>
      <c r="C7" s="46"/>
      <c r="D7" s="28" t="s">
        <v>15</v>
      </c>
      <c r="E7" s="28" t="s">
        <v>19</v>
      </c>
      <c r="F7" s="28"/>
      <c r="G7" s="28"/>
      <c r="H7" s="28">
        <v>1</v>
      </c>
      <c r="I7" s="28"/>
      <c r="J7" s="28">
        <v>2500</v>
      </c>
      <c r="K7" s="28"/>
      <c r="L7" s="31">
        <f t="shared" si="0"/>
        <v>2500</v>
      </c>
      <c r="M7" s="32" t="s">
        <v>178</v>
      </c>
      <c r="N7" s="38" t="s">
        <v>236</v>
      </c>
    </row>
    <row r="8" spans="1:14" ht="12.75">
      <c r="A8" s="27" t="s">
        <v>84</v>
      </c>
      <c r="B8" s="45"/>
      <c r="C8" s="46"/>
      <c r="D8" s="28" t="s">
        <v>15</v>
      </c>
      <c r="E8" s="28" t="s">
        <v>19</v>
      </c>
      <c r="F8" s="28"/>
      <c r="G8" s="28"/>
      <c r="H8" s="28">
        <v>1</v>
      </c>
      <c r="I8" s="28"/>
      <c r="J8" s="28"/>
      <c r="K8" s="28">
        <v>2500</v>
      </c>
      <c r="L8" s="31">
        <f t="shared" si="0"/>
        <v>2500</v>
      </c>
      <c r="M8" s="32" t="s">
        <v>178</v>
      </c>
      <c r="N8" s="38" t="s">
        <v>236</v>
      </c>
    </row>
    <row r="9" spans="1:14" ht="12.75">
      <c r="A9" s="27" t="s">
        <v>85</v>
      </c>
      <c r="B9" s="45"/>
      <c r="C9" s="46"/>
      <c r="D9" s="28" t="s">
        <v>15</v>
      </c>
      <c r="E9" s="28" t="s">
        <v>19</v>
      </c>
      <c r="F9" s="28"/>
      <c r="G9" s="28"/>
      <c r="H9" s="28">
        <v>1</v>
      </c>
      <c r="I9" s="28">
        <v>2500</v>
      </c>
      <c r="J9" s="28"/>
      <c r="K9" s="28"/>
      <c r="L9" s="31">
        <f t="shared" si="0"/>
        <v>2500</v>
      </c>
      <c r="M9" s="32" t="s">
        <v>178</v>
      </c>
      <c r="N9" s="38" t="s">
        <v>236</v>
      </c>
    </row>
    <row r="10" spans="1:14" ht="12.75">
      <c r="A10" s="27" t="s">
        <v>86</v>
      </c>
      <c r="B10" s="45"/>
      <c r="C10" s="46"/>
      <c r="D10" s="28" t="s">
        <v>15</v>
      </c>
      <c r="E10" s="28" t="s">
        <v>19</v>
      </c>
      <c r="F10" s="28"/>
      <c r="G10" s="28"/>
      <c r="H10" s="28">
        <v>1</v>
      </c>
      <c r="I10" s="28"/>
      <c r="J10" s="28">
        <v>2500</v>
      </c>
      <c r="K10" s="28"/>
      <c r="L10" s="31">
        <f t="shared" si="0"/>
        <v>2500</v>
      </c>
      <c r="M10" s="32" t="s">
        <v>178</v>
      </c>
      <c r="N10" s="38" t="s">
        <v>236</v>
      </c>
    </row>
    <row r="11" spans="1:14" ht="12.75" customHeight="1">
      <c r="A11" s="27" t="s">
        <v>87</v>
      </c>
      <c r="B11" s="45"/>
      <c r="C11" s="46"/>
      <c r="D11" s="28" t="s">
        <v>15</v>
      </c>
      <c r="E11" s="28" t="s">
        <v>19</v>
      </c>
      <c r="F11" s="28"/>
      <c r="G11" s="28"/>
      <c r="H11" s="28">
        <v>1</v>
      </c>
      <c r="I11" s="28"/>
      <c r="J11" s="28"/>
      <c r="K11" s="28">
        <v>2500</v>
      </c>
      <c r="L11" s="31">
        <f t="shared" si="0"/>
        <v>2500</v>
      </c>
      <c r="M11" s="32" t="s">
        <v>178</v>
      </c>
      <c r="N11" s="38" t="s">
        <v>236</v>
      </c>
    </row>
    <row r="12" spans="1:14" ht="12.75">
      <c r="A12" s="27" t="s">
        <v>88</v>
      </c>
      <c r="B12" s="45"/>
      <c r="C12" s="46"/>
      <c r="D12" s="28" t="s">
        <v>15</v>
      </c>
      <c r="E12" s="28" t="s">
        <v>19</v>
      </c>
      <c r="F12" s="28"/>
      <c r="G12" s="28"/>
      <c r="H12" s="28">
        <v>1</v>
      </c>
      <c r="I12" s="28">
        <v>2500</v>
      </c>
      <c r="J12" s="28"/>
      <c r="K12" s="28"/>
      <c r="L12" s="31">
        <f t="shared" si="0"/>
        <v>2500</v>
      </c>
      <c r="M12" s="32" t="s">
        <v>178</v>
      </c>
      <c r="N12" s="38" t="s">
        <v>236</v>
      </c>
    </row>
    <row r="13" spans="1:14" ht="12.75">
      <c r="A13" s="27" t="s">
        <v>89</v>
      </c>
      <c r="B13" s="45"/>
      <c r="C13" s="46"/>
      <c r="D13" s="28" t="s">
        <v>15</v>
      </c>
      <c r="E13" s="28" t="s">
        <v>19</v>
      </c>
      <c r="F13" s="28"/>
      <c r="G13" s="28"/>
      <c r="H13" s="28">
        <v>1</v>
      </c>
      <c r="I13" s="28"/>
      <c r="J13" s="28">
        <v>2500</v>
      </c>
      <c r="K13" s="28"/>
      <c r="L13" s="31">
        <f t="shared" si="0"/>
        <v>2500</v>
      </c>
      <c r="M13" s="32" t="s">
        <v>178</v>
      </c>
      <c r="N13" s="38" t="s">
        <v>236</v>
      </c>
    </row>
    <row r="14" spans="1:14" ht="12.75">
      <c r="A14" s="27" t="s">
        <v>90</v>
      </c>
      <c r="B14" s="45"/>
      <c r="C14" s="46"/>
      <c r="D14" s="28" t="s">
        <v>15</v>
      </c>
      <c r="E14" s="28" t="s">
        <v>19</v>
      </c>
      <c r="F14" s="28"/>
      <c r="G14" s="28"/>
      <c r="H14" s="28">
        <v>1</v>
      </c>
      <c r="I14" s="28"/>
      <c r="J14" s="28"/>
      <c r="K14" s="28">
        <v>2500</v>
      </c>
      <c r="L14" s="31">
        <f t="shared" si="0"/>
        <v>2500</v>
      </c>
      <c r="M14" s="32" t="s">
        <v>178</v>
      </c>
      <c r="N14" s="38" t="s">
        <v>236</v>
      </c>
    </row>
    <row r="15" spans="1:14" ht="12.75">
      <c r="A15" s="27" t="s">
        <v>75</v>
      </c>
      <c r="B15" s="45"/>
      <c r="C15" s="46"/>
      <c r="D15" s="28" t="s">
        <v>15</v>
      </c>
      <c r="E15" s="28" t="s">
        <v>19</v>
      </c>
      <c r="F15" s="28"/>
      <c r="G15" s="28"/>
      <c r="H15" s="28">
        <v>1</v>
      </c>
      <c r="I15" s="28">
        <v>2500</v>
      </c>
      <c r="J15" s="28"/>
      <c r="K15" s="28"/>
      <c r="L15" s="31">
        <f t="shared" si="0"/>
        <v>2500</v>
      </c>
      <c r="M15" s="32" t="s">
        <v>178</v>
      </c>
      <c r="N15" s="38" t="s">
        <v>236</v>
      </c>
    </row>
    <row r="16" spans="1:14" ht="12.75">
      <c r="A16" s="27" t="s">
        <v>76</v>
      </c>
      <c r="B16" s="45"/>
      <c r="C16" s="46"/>
      <c r="D16" s="28" t="s">
        <v>15</v>
      </c>
      <c r="E16" s="28" t="s">
        <v>19</v>
      </c>
      <c r="F16" s="28"/>
      <c r="G16" s="28"/>
      <c r="H16" s="28">
        <v>1</v>
      </c>
      <c r="I16" s="28"/>
      <c r="J16" s="28">
        <v>2500</v>
      </c>
      <c r="K16" s="28"/>
      <c r="L16" s="31">
        <f t="shared" si="0"/>
        <v>2500</v>
      </c>
      <c r="M16" s="32" t="s">
        <v>178</v>
      </c>
      <c r="N16" s="38" t="s">
        <v>236</v>
      </c>
    </row>
    <row r="17" spans="1:14" ht="12.75">
      <c r="A17" s="27" t="s">
        <v>77</v>
      </c>
      <c r="B17" s="45"/>
      <c r="C17" s="46"/>
      <c r="D17" s="28" t="s">
        <v>15</v>
      </c>
      <c r="E17" s="28" t="s">
        <v>19</v>
      </c>
      <c r="F17" s="28"/>
      <c r="G17" s="28"/>
      <c r="H17" s="28"/>
      <c r="I17" s="28"/>
      <c r="J17" s="28"/>
      <c r="K17" s="28"/>
      <c r="L17" s="31">
        <f t="shared" si="0"/>
        <v>0</v>
      </c>
      <c r="M17" s="32"/>
      <c r="N17" s="38" t="s">
        <v>27</v>
      </c>
    </row>
    <row r="18" spans="1:14" ht="12.75">
      <c r="A18" s="27" t="s">
        <v>78</v>
      </c>
      <c r="B18" s="45"/>
      <c r="C18" s="46"/>
      <c r="D18" s="28" t="s">
        <v>15</v>
      </c>
      <c r="E18" s="28" t="s">
        <v>19</v>
      </c>
      <c r="F18" s="28"/>
      <c r="G18" s="28"/>
      <c r="H18" s="28"/>
      <c r="I18" s="28"/>
      <c r="J18" s="28"/>
      <c r="K18" s="28"/>
      <c r="L18" s="31">
        <f t="shared" si="0"/>
        <v>0</v>
      </c>
      <c r="M18" s="32"/>
      <c r="N18" s="38" t="s">
        <v>27</v>
      </c>
    </row>
    <row r="19" spans="1:14" ht="13.5" thickBot="1">
      <c r="A19" s="68" t="s">
        <v>4</v>
      </c>
      <c r="B19" s="69" t="s">
        <v>325</v>
      </c>
      <c r="C19" s="69" t="s">
        <v>81</v>
      </c>
      <c r="D19" s="69" t="s">
        <v>80</v>
      </c>
      <c r="E19" s="69"/>
      <c r="F19" s="69">
        <f aca="true" t="shared" si="1" ref="F19:L19">SUM(F6:F18)</f>
        <v>0</v>
      </c>
      <c r="G19" s="69">
        <f t="shared" si="1"/>
        <v>0</v>
      </c>
      <c r="H19" s="69">
        <f t="shared" si="1"/>
        <v>11</v>
      </c>
      <c r="I19" s="69">
        <f t="shared" si="1"/>
        <v>10000</v>
      </c>
      <c r="J19" s="69">
        <f t="shared" si="1"/>
        <v>10000</v>
      </c>
      <c r="K19" s="69">
        <f t="shared" si="1"/>
        <v>7500</v>
      </c>
      <c r="L19" s="69">
        <f t="shared" si="1"/>
        <v>27500</v>
      </c>
      <c r="M19" s="70" t="s">
        <v>340</v>
      </c>
      <c r="N19" s="71"/>
    </row>
    <row r="20" spans="1:14" ht="12.75">
      <c r="A20" s="39"/>
      <c r="B20" s="16"/>
      <c r="C20" s="16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</row>
    <row r="21" spans="1:14" ht="12.75">
      <c r="A21" s="72"/>
      <c r="B21" s="73"/>
      <c r="C21" s="74" t="s">
        <v>233</v>
      </c>
      <c r="D21" s="75"/>
      <c r="E21" s="76"/>
      <c r="F21" s="16"/>
      <c r="G21" s="16"/>
      <c r="H21" s="39"/>
      <c r="I21" s="39"/>
      <c r="J21" s="41"/>
      <c r="K21" s="41"/>
      <c r="L21" s="41"/>
      <c r="M21" s="41"/>
      <c r="N21" s="41"/>
    </row>
    <row r="22" spans="1:14" ht="12.75">
      <c r="A22" s="74" t="s">
        <v>193</v>
      </c>
      <c r="B22" s="76"/>
      <c r="C22" s="81">
        <v>0.8</v>
      </c>
      <c r="D22" s="79">
        <f>SUM(L6:L18)</f>
        <v>27500</v>
      </c>
      <c r="E22" s="80">
        <f>C22*D22</f>
        <v>22000</v>
      </c>
      <c r="F22" s="16"/>
      <c r="G22" s="16"/>
      <c r="H22" s="39"/>
      <c r="I22" s="39"/>
      <c r="J22" s="41"/>
      <c r="K22" s="41"/>
      <c r="L22" s="42"/>
      <c r="M22" s="43"/>
      <c r="N22" s="43"/>
    </row>
    <row r="23" spans="1:14" ht="12.75">
      <c r="A23" s="77" t="s">
        <v>194</v>
      </c>
      <c r="B23" s="77"/>
      <c r="C23" s="77"/>
      <c r="D23" s="79">
        <f>SUM(D22:D22)</f>
        <v>27500</v>
      </c>
      <c r="E23" s="82">
        <f>SUM(E22:E22)</f>
        <v>22000</v>
      </c>
      <c r="F23" s="16"/>
      <c r="G23" s="16"/>
      <c r="H23" s="39"/>
      <c r="I23" s="39"/>
      <c r="J23" s="41"/>
      <c r="K23" s="41"/>
      <c r="L23" s="41"/>
      <c r="M23" s="43"/>
      <c r="N23" s="43"/>
    </row>
    <row r="24" spans="1:14" ht="12.75">
      <c r="A24" s="39"/>
      <c r="B24" s="16"/>
      <c r="C24" s="16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</row>
    <row r="25" spans="1:14" ht="12.75">
      <c r="A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</sheetData>
  <sheetProtection/>
  <mergeCells count="2">
    <mergeCell ref="B2:C2"/>
    <mergeCell ref="F2:H2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2" width="9.140625" style="57" customWidth="1"/>
    <col min="3" max="3" width="10.8515625" style="57" customWidth="1"/>
    <col min="4" max="4" width="9.140625" style="57" customWidth="1"/>
    <col min="5" max="5" width="11.140625" style="57" customWidth="1"/>
    <col min="6" max="12" width="9.140625" style="57" customWidth="1"/>
    <col min="13" max="13" width="30.140625" style="57" bestFit="1" customWidth="1"/>
    <col min="14" max="14" width="34.140625" style="57" bestFit="1" customWidth="1"/>
    <col min="15" max="16384" width="9.140625" style="57" customWidth="1"/>
  </cols>
  <sheetData>
    <row r="1" spans="1:14" ht="12.75">
      <c r="A1" s="12" t="s">
        <v>184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s="55" customFormat="1" ht="12.75" customHeight="1">
      <c r="A6" s="27" t="s">
        <v>82</v>
      </c>
      <c r="B6" s="45"/>
      <c r="C6" s="46"/>
      <c r="D6" s="28" t="s">
        <v>15</v>
      </c>
      <c r="E6" s="28" t="s">
        <v>19</v>
      </c>
      <c r="F6" s="28"/>
      <c r="G6" s="28"/>
      <c r="H6" s="28">
        <v>1</v>
      </c>
      <c r="I6" s="28">
        <v>2500</v>
      </c>
      <c r="J6" s="28"/>
      <c r="K6" s="28"/>
      <c r="L6" s="31">
        <f aca="true" t="shared" si="0" ref="L6:L13">SUM(I6:K6)</f>
        <v>2500</v>
      </c>
      <c r="M6" s="32" t="s">
        <v>178</v>
      </c>
      <c r="N6" s="38" t="s">
        <v>185</v>
      </c>
    </row>
    <row r="7" spans="1:14" s="55" customFormat="1" ht="12.75">
      <c r="A7" s="27" t="s">
        <v>83</v>
      </c>
      <c r="B7" s="45"/>
      <c r="C7" s="46"/>
      <c r="D7" s="28" t="s">
        <v>15</v>
      </c>
      <c r="E7" s="28" t="s">
        <v>19</v>
      </c>
      <c r="F7" s="28"/>
      <c r="G7" s="28"/>
      <c r="H7" s="28">
        <v>1</v>
      </c>
      <c r="I7" s="28"/>
      <c r="J7" s="28">
        <v>2000</v>
      </c>
      <c r="K7" s="28"/>
      <c r="L7" s="31">
        <f t="shared" si="0"/>
        <v>2000</v>
      </c>
      <c r="M7" s="32" t="s">
        <v>178</v>
      </c>
      <c r="N7" s="38" t="s">
        <v>236</v>
      </c>
    </row>
    <row r="8" spans="1:14" s="55" customFormat="1" ht="12.75">
      <c r="A8" s="27" t="s">
        <v>84</v>
      </c>
      <c r="B8" s="45"/>
      <c r="C8" s="46"/>
      <c r="D8" s="28" t="s">
        <v>15</v>
      </c>
      <c r="E8" s="28" t="s">
        <v>148</v>
      </c>
      <c r="F8" s="28"/>
      <c r="G8" s="28"/>
      <c r="H8" s="28">
        <v>1</v>
      </c>
      <c r="I8" s="28">
        <v>2500</v>
      </c>
      <c r="J8" s="28">
        <v>2500</v>
      </c>
      <c r="K8" s="28">
        <v>2500</v>
      </c>
      <c r="L8" s="31">
        <f t="shared" si="0"/>
        <v>7500</v>
      </c>
      <c r="M8" s="32" t="s">
        <v>335</v>
      </c>
      <c r="N8" s="38" t="s">
        <v>187</v>
      </c>
    </row>
    <row r="9" spans="1:14" s="55" customFormat="1" ht="12.75">
      <c r="A9" s="27" t="s">
        <v>85</v>
      </c>
      <c r="B9" s="45"/>
      <c r="C9" s="46"/>
      <c r="D9" s="28" t="s">
        <v>15</v>
      </c>
      <c r="E9" s="28" t="s">
        <v>148</v>
      </c>
      <c r="F9" s="28"/>
      <c r="G9" s="28"/>
      <c r="H9" s="28">
        <v>1</v>
      </c>
      <c r="I9" s="28">
        <v>2500</v>
      </c>
      <c r="J9" s="28">
        <v>2500</v>
      </c>
      <c r="K9" s="28">
        <v>2500</v>
      </c>
      <c r="L9" s="31">
        <f t="shared" si="0"/>
        <v>7500</v>
      </c>
      <c r="M9" s="32" t="s">
        <v>336</v>
      </c>
      <c r="N9" s="38" t="s">
        <v>187</v>
      </c>
    </row>
    <row r="10" spans="1:14" s="55" customFormat="1" ht="12.75" customHeight="1">
      <c r="A10" s="27" t="s">
        <v>86</v>
      </c>
      <c r="B10" s="45"/>
      <c r="C10" s="46"/>
      <c r="D10" s="28" t="s">
        <v>15</v>
      </c>
      <c r="E10" s="28" t="s">
        <v>19</v>
      </c>
      <c r="F10" s="28"/>
      <c r="G10" s="28"/>
      <c r="H10" s="28">
        <v>1</v>
      </c>
      <c r="I10" s="28"/>
      <c r="J10" s="28"/>
      <c r="K10" s="28">
        <v>2500</v>
      </c>
      <c r="L10" s="31">
        <f t="shared" si="0"/>
        <v>2500</v>
      </c>
      <c r="M10" s="32" t="s">
        <v>91</v>
      </c>
      <c r="N10" s="38" t="s">
        <v>236</v>
      </c>
    </row>
    <row r="11" spans="1:14" s="55" customFormat="1" ht="12.75">
      <c r="A11" s="27" t="s">
        <v>87</v>
      </c>
      <c r="B11" s="45"/>
      <c r="C11" s="46"/>
      <c r="D11" s="28" t="s">
        <v>15</v>
      </c>
      <c r="E11" s="28" t="s">
        <v>19</v>
      </c>
      <c r="F11" s="28"/>
      <c r="G11" s="28"/>
      <c r="H11" s="28">
        <v>1</v>
      </c>
      <c r="I11" s="28">
        <v>50</v>
      </c>
      <c r="J11" s="28"/>
      <c r="K11" s="28"/>
      <c r="L11" s="31">
        <f t="shared" si="0"/>
        <v>50</v>
      </c>
      <c r="M11" s="32" t="s">
        <v>91</v>
      </c>
      <c r="N11" s="38" t="s">
        <v>238</v>
      </c>
    </row>
    <row r="12" spans="1:14" ht="12.75">
      <c r="A12" s="27" t="s">
        <v>88</v>
      </c>
      <c r="B12" s="45"/>
      <c r="C12" s="46"/>
      <c r="D12" s="28" t="s">
        <v>15</v>
      </c>
      <c r="E12" s="28" t="s">
        <v>19</v>
      </c>
      <c r="F12" s="28"/>
      <c r="G12" s="28"/>
      <c r="H12" s="28"/>
      <c r="I12" s="28"/>
      <c r="J12" s="28"/>
      <c r="K12" s="28"/>
      <c r="L12" s="31">
        <f t="shared" si="0"/>
        <v>0</v>
      </c>
      <c r="M12" s="32"/>
      <c r="N12" s="38" t="s">
        <v>27</v>
      </c>
    </row>
    <row r="13" spans="1:14" ht="12.75">
      <c r="A13" s="27" t="s">
        <v>89</v>
      </c>
      <c r="B13" s="45"/>
      <c r="C13" s="46"/>
      <c r="D13" s="28" t="s">
        <v>15</v>
      </c>
      <c r="E13" s="28" t="s">
        <v>19</v>
      </c>
      <c r="F13" s="28"/>
      <c r="G13" s="28"/>
      <c r="H13" s="28"/>
      <c r="I13" s="28"/>
      <c r="J13" s="28"/>
      <c r="K13" s="28"/>
      <c r="L13" s="31">
        <f t="shared" si="0"/>
        <v>0</v>
      </c>
      <c r="M13" s="32"/>
      <c r="N13" s="38" t="s">
        <v>27</v>
      </c>
    </row>
    <row r="14" spans="1:14" s="55" customFormat="1" ht="13.5" thickBot="1">
      <c r="A14" s="68" t="s">
        <v>4</v>
      </c>
      <c r="B14" s="69" t="s">
        <v>325</v>
      </c>
      <c r="C14" s="69" t="s">
        <v>81</v>
      </c>
      <c r="D14" s="69" t="s">
        <v>80</v>
      </c>
      <c r="E14" s="69"/>
      <c r="F14" s="69">
        <f aca="true" t="shared" si="1" ref="F14:L14">SUM(F6:F13)</f>
        <v>0</v>
      </c>
      <c r="G14" s="69">
        <f t="shared" si="1"/>
        <v>0</v>
      </c>
      <c r="H14" s="69">
        <f t="shared" si="1"/>
        <v>6</v>
      </c>
      <c r="I14" s="69">
        <f t="shared" si="1"/>
        <v>7550</v>
      </c>
      <c r="J14" s="69">
        <f t="shared" si="1"/>
        <v>7000</v>
      </c>
      <c r="K14" s="69">
        <f t="shared" si="1"/>
        <v>7500</v>
      </c>
      <c r="L14" s="69">
        <f t="shared" si="1"/>
        <v>22050</v>
      </c>
      <c r="M14" s="70" t="s">
        <v>340</v>
      </c>
      <c r="N14" s="71"/>
    </row>
    <row r="15" spans="1:14" ht="12.75">
      <c r="A15" s="39"/>
      <c r="B15" s="16"/>
      <c r="C15" s="16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</row>
    <row r="16" spans="1:14" ht="12.75">
      <c r="A16" s="72"/>
      <c r="B16" s="73"/>
      <c r="C16" s="74" t="s">
        <v>233</v>
      </c>
      <c r="D16" s="75"/>
      <c r="E16" s="76"/>
      <c r="F16" s="16"/>
      <c r="G16" s="16"/>
      <c r="H16" s="39"/>
      <c r="I16" s="39"/>
      <c r="J16" s="41"/>
      <c r="K16" s="41"/>
      <c r="L16" s="41"/>
      <c r="M16" s="41"/>
      <c r="N16" s="41"/>
    </row>
    <row r="17" spans="1:14" ht="12.75">
      <c r="A17" s="74" t="s">
        <v>193</v>
      </c>
      <c r="B17" s="76"/>
      <c r="C17" s="81">
        <v>0.8</v>
      </c>
      <c r="D17" s="79">
        <f>SUM(L6:L13)</f>
        <v>22050</v>
      </c>
      <c r="E17" s="80">
        <f>C17*D17</f>
        <v>17640</v>
      </c>
      <c r="F17" s="16"/>
      <c r="G17" s="16"/>
      <c r="H17" s="39"/>
      <c r="I17" s="39"/>
      <c r="J17" s="41"/>
      <c r="K17" s="41"/>
      <c r="L17" s="42"/>
      <c r="M17" s="43"/>
      <c r="N17" s="43"/>
    </row>
    <row r="18" spans="1:14" ht="12.75">
      <c r="A18" s="77" t="s">
        <v>194</v>
      </c>
      <c r="B18" s="77"/>
      <c r="C18" s="77"/>
      <c r="D18" s="79">
        <f>SUM(D17:D17)</f>
        <v>22050</v>
      </c>
      <c r="E18" s="82">
        <f>SUM(E17:E17)</f>
        <v>17640</v>
      </c>
      <c r="F18" s="16"/>
      <c r="G18" s="16"/>
      <c r="H18" s="39"/>
      <c r="I18" s="39"/>
      <c r="J18" s="41"/>
      <c r="K18" s="41"/>
      <c r="L18" s="41"/>
      <c r="M18" s="43"/>
      <c r="N18" s="43"/>
    </row>
    <row r="19" spans="1:14" ht="12.75">
      <c r="A19" s="39"/>
      <c r="B19" s="16"/>
      <c r="C19" s="16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</row>
    <row r="20" spans="1:14" ht="12.75">
      <c r="A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</sheetData>
  <sheetProtection/>
  <mergeCells count="2">
    <mergeCell ref="B2:C2"/>
    <mergeCell ref="F2:H2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SheetLayoutView="100" zoomScalePageLayoutView="0" workbookViewId="0" topLeftCell="A1">
      <selection activeCell="Q44" sqref="Q44"/>
    </sheetView>
  </sheetViews>
  <sheetFormatPr defaultColWidth="9.140625" defaultRowHeight="12.75"/>
  <cols>
    <col min="1" max="2" width="9.140625" style="57" customWidth="1"/>
    <col min="3" max="3" width="10.8515625" style="57" customWidth="1"/>
    <col min="4" max="4" width="9.140625" style="57" customWidth="1"/>
    <col min="5" max="5" width="11.140625" style="57" customWidth="1"/>
    <col min="6" max="12" width="9.140625" style="57" customWidth="1"/>
    <col min="13" max="13" width="30.140625" style="57" bestFit="1" customWidth="1"/>
    <col min="14" max="14" width="34.140625" style="57" bestFit="1" customWidth="1"/>
    <col min="15" max="16384" width="9.140625" style="57" customWidth="1"/>
  </cols>
  <sheetData>
    <row r="1" spans="1:14" ht="12.75">
      <c r="A1" s="12" t="s">
        <v>184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s="55" customFormat="1" ht="12.75">
      <c r="A6" s="27" t="s">
        <v>82</v>
      </c>
      <c r="B6" s="45"/>
      <c r="C6" s="46"/>
      <c r="D6" s="28" t="s">
        <v>15</v>
      </c>
      <c r="E6" s="28" t="s">
        <v>148</v>
      </c>
      <c r="F6" s="28"/>
      <c r="G6" s="28"/>
      <c r="H6" s="28">
        <v>1</v>
      </c>
      <c r="I6" s="28">
        <v>666</v>
      </c>
      <c r="J6" s="28">
        <v>667</v>
      </c>
      <c r="K6" s="28">
        <v>667</v>
      </c>
      <c r="L6" s="31">
        <f aca="true" t="shared" si="0" ref="L6:L11">SUM(I6:K6)</f>
        <v>2000</v>
      </c>
      <c r="M6" s="32" t="s">
        <v>107</v>
      </c>
      <c r="N6" s="38" t="s">
        <v>186</v>
      </c>
    </row>
    <row r="7" spans="1:14" s="55" customFormat="1" ht="12.75">
      <c r="A7" s="27" t="s">
        <v>83</v>
      </c>
      <c r="B7" s="45"/>
      <c r="C7" s="46"/>
      <c r="D7" s="28" t="s">
        <v>15</v>
      </c>
      <c r="E7" s="28" t="s">
        <v>19</v>
      </c>
      <c r="F7" s="28"/>
      <c r="G7" s="28"/>
      <c r="H7" s="28">
        <v>1</v>
      </c>
      <c r="I7" s="28"/>
      <c r="J7" s="28">
        <v>2000</v>
      </c>
      <c r="K7" s="28"/>
      <c r="L7" s="31">
        <f t="shared" si="0"/>
        <v>2000</v>
      </c>
      <c r="M7" s="32" t="s">
        <v>178</v>
      </c>
      <c r="N7" s="38" t="s">
        <v>299</v>
      </c>
    </row>
    <row r="8" spans="1:14" s="55" customFormat="1" ht="12.75">
      <c r="A8" s="27" t="s">
        <v>84</v>
      </c>
      <c r="B8" s="45"/>
      <c r="C8" s="46"/>
      <c r="D8" s="28" t="s">
        <v>15</v>
      </c>
      <c r="E8" s="28" t="s">
        <v>19</v>
      </c>
      <c r="F8" s="28"/>
      <c r="G8" s="28"/>
      <c r="H8" s="28"/>
      <c r="I8" s="28"/>
      <c r="J8" s="28"/>
      <c r="K8" s="28"/>
      <c r="L8" s="31">
        <f>SUM(I8:K8)</f>
        <v>0</v>
      </c>
      <c r="M8" s="32"/>
      <c r="N8" s="38" t="s">
        <v>27</v>
      </c>
    </row>
    <row r="9" spans="1:14" s="55" customFormat="1" ht="12.75">
      <c r="A9" s="27" t="s">
        <v>85</v>
      </c>
      <c r="B9" s="45"/>
      <c r="C9" s="46"/>
      <c r="D9" s="28" t="s">
        <v>15</v>
      </c>
      <c r="E9" s="28" t="s">
        <v>19</v>
      </c>
      <c r="F9" s="28"/>
      <c r="G9" s="28"/>
      <c r="H9" s="28"/>
      <c r="I9" s="28"/>
      <c r="J9" s="28"/>
      <c r="K9" s="28"/>
      <c r="L9" s="31">
        <f>SUM(I9:K9)</f>
        <v>0</v>
      </c>
      <c r="M9" s="32"/>
      <c r="N9" s="38" t="s">
        <v>27</v>
      </c>
    </row>
    <row r="10" spans="1:14" ht="12.75">
      <c r="A10" s="27" t="s">
        <v>86</v>
      </c>
      <c r="B10" s="45"/>
      <c r="C10" s="46"/>
      <c r="D10" s="28" t="s">
        <v>15</v>
      </c>
      <c r="E10" s="28" t="s">
        <v>19</v>
      </c>
      <c r="F10" s="28"/>
      <c r="G10" s="28"/>
      <c r="H10" s="28"/>
      <c r="I10" s="28"/>
      <c r="J10" s="28"/>
      <c r="K10" s="28"/>
      <c r="L10" s="31">
        <f t="shared" si="0"/>
        <v>0</v>
      </c>
      <c r="M10" s="32"/>
      <c r="N10" s="38" t="s">
        <v>27</v>
      </c>
    </row>
    <row r="11" spans="1:14" ht="12.75">
      <c r="A11" s="27" t="s">
        <v>87</v>
      </c>
      <c r="B11" s="45"/>
      <c r="C11" s="46"/>
      <c r="D11" s="28" t="s">
        <v>15</v>
      </c>
      <c r="E11" s="28" t="s">
        <v>19</v>
      </c>
      <c r="F11" s="28"/>
      <c r="G11" s="28"/>
      <c r="H11" s="28"/>
      <c r="I11" s="28"/>
      <c r="J11" s="28"/>
      <c r="K11" s="28"/>
      <c r="L11" s="31">
        <f t="shared" si="0"/>
        <v>0</v>
      </c>
      <c r="M11" s="32"/>
      <c r="N11" s="38" t="s">
        <v>27</v>
      </c>
    </row>
    <row r="12" spans="1:14" ht="13.5" thickBot="1">
      <c r="A12" s="68" t="s">
        <v>4</v>
      </c>
      <c r="B12" s="69" t="s">
        <v>147</v>
      </c>
      <c r="C12" s="69" t="s">
        <v>81</v>
      </c>
      <c r="D12" s="69" t="s">
        <v>80</v>
      </c>
      <c r="E12" s="69"/>
      <c r="F12" s="69">
        <f aca="true" t="shared" si="1" ref="F12:L12">SUM(F6:F11)</f>
        <v>0</v>
      </c>
      <c r="G12" s="69">
        <f t="shared" si="1"/>
        <v>0</v>
      </c>
      <c r="H12" s="69">
        <f t="shared" si="1"/>
        <v>2</v>
      </c>
      <c r="I12" s="69">
        <f t="shared" si="1"/>
        <v>666</v>
      </c>
      <c r="J12" s="69">
        <f t="shared" si="1"/>
        <v>2667</v>
      </c>
      <c r="K12" s="69">
        <f t="shared" si="1"/>
        <v>667</v>
      </c>
      <c r="L12" s="69">
        <f t="shared" si="1"/>
        <v>4000</v>
      </c>
      <c r="M12" s="70" t="s">
        <v>278</v>
      </c>
      <c r="N12" s="71"/>
    </row>
    <row r="13" spans="1:14" ht="12.75">
      <c r="A13" s="39"/>
      <c r="B13" s="16"/>
      <c r="C13" s="1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</row>
    <row r="14" spans="1:14" ht="12.75">
      <c r="A14" s="72"/>
      <c r="B14" s="73"/>
      <c r="C14" s="74" t="s">
        <v>233</v>
      </c>
      <c r="D14" s="75"/>
      <c r="E14" s="76"/>
      <c r="F14" s="16"/>
      <c r="G14" s="16"/>
      <c r="H14" s="39"/>
      <c r="I14" s="39"/>
      <c r="J14" s="41"/>
      <c r="K14" s="41"/>
      <c r="L14" s="41"/>
      <c r="M14" s="41"/>
      <c r="N14" s="41"/>
    </row>
    <row r="15" spans="1:14" ht="12.75">
      <c r="A15" s="74" t="s">
        <v>193</v>
      </c>
      <c r="B15" s="76"/>
      <c r="C15" s="81">
        <v>0.8</v>
      </c>
      <c r="D15" s="79">
        <f>SUM(L6:L11)</f>
        <v>4000</v>
      </c>
      <c r="E15" s="80">
        <f>C15*D15</f>
        <v>3200</v>
      </c>
      <c r="F15" s="16"/>
      <c r="G15" s="16"/>
      <c r="H15" s="39"/>
      <c r="I15" s="39"/>
      <c r="J15" s="41"/>
      <c r="K15" s="41"/>
      <c r="L15" s="42"/>
      <c r="M15" s="43"/>
      <c r="N15" s="43"/>
    </row>
    <row r="16" spans="1:14" ht="12.75">
      <c r="A16" s="77" t="s">
        <v>194</v>
      </c>
      <c r="B16" s="77"/>
      <c r="C16" s="77"/>
      <c r="D16" s="79">
        <f>SUM(D15:D15)</f>
        <v>4000</v>
      </c>
      <c r="E16" s="82">
        <f>SUM(E15:E15)</f>
        <v>3200</v>
      </c>
      <c r="F16" s="16"/>
      <c r="G16" s="16"/>
      <c r="H16" s="39"/>
      <c r="I16" s="39"/>
      <c r="J16" s="41"/>
      <c r="K16" s="41"/>
      <c r="L16" s="41"/>
      <c r="M16" s="43"/>
      <c r="N16" s="43"/>
    </row>
    <row r="17" spans="1:14" ht="12.75">
      <c r="A17" s="39"/>
      <c r="B17" s="16"/>
      <c r="C17" s="16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/>
    </row>
    <row r="18" spans="1:14" ht="12.75">
      <c r="A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</sheetData>
  <sheetProtection/>
  <mergeCells count="2">
    <mergeCell ref="B2:C2"/>
    <mergeCell ref="F2:H2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zoomScalePageLayoutView="0" workbookViewId="0" topLeftCell="A1">
      <selection activeCell="Q44" sqref="Q44"/>
    </sheetView>
  </sheetViews>
  <sheetFormatPr defaultColWidth="9.140625" defaultRowHeight="12.75"/>
  <cols>
    <col min="1" max="2" width="9.140625" style="16" customWidth="1"/>
    <col min="3" max="3" width="10.8515625" style="16" customWidth="1"/>
    <col min="4" max="4" width="9.140625" style="16" customWidth="1"/>
    <col min="5" max="5" width="11.140625" style="16" customWidth="1"/>
    <col min="6" max="12" width="9.140625" style="16" customWidth="1"/>
    <col min="13" max="13" width="32.140625" style="16" bestFit="1" customWidth="1"/>
    <col min="14" max="14" width="46.28125" style="16" bestFit="1" customWidth="1"/>
    <col min="15" max="16384" width="9.140625" style="16" customWidth="1"/>
  </cols>
  <sheetData>
    <row r="1" spans="1:14" ht="12.75">
      <c r="A1" s="12" t="s">
        <v>150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s="55" customFormat="1" ht="12" customHeight="1">
      <c r="A6" s="27" t="s">
        <v>96</v>
      </c>
      <c r="B6" s="162" t="s">
        <v>64</v>
      </c>
      <c r="C6" s="166" t="s">
        <v>65</v>
      </c>
      <c r="D6" s="28" t="s">
        <v>15</v>
      </c>
      <c r="E6" s="28" t="s">
        <v>19</v>
      </c>
      <c r="F6" s="28"/>
      <c r="G6" s="28">
        <v>2</v>
      </c>
      <c r="H6" s="28"/>
      <c r="I6" s="28">
        <v>600</v>
      </c>
      <c r="J6" s="28"/>
      <c r="K6" s="28"/>
      <c r="L6" s="31">
        <f aca="true" t="shared" si="0" ref="L6:L26">SUM(I6:K6)</f>
        <v>600</v>
      </c>
      <c r="M6" s="32" t="s">
        <v>91</v>
      </c>
      <c r="N6" s="33" t="s">
        <v>198</v>
      </c>
    </row>
    <row r="7" spans="1:14" s="55" customFormat="1" ht="12.75">
      <c r="A7" s="27" t="s">
        <v>97</v>
      </c>
      <c r="B7" s="163"/>
      <c r="C7" s="167"/>
      <c r="D7" s="28" t="s">
        <v>15</v>
      </c>
      <c r="E7" s="28" t="s">
        <v>19</v>
      </c>
      <c r="F7" s="28"/>
      <c r="G7" s="28">
        <v>2</v>
      </c>
      <c r="H7" s="28"/>
      <c r="I7" s="28"/>
      <c r="J7" s="28">
        <v>600</v>
      </c>
      <c r="K7" s="28"/>
      <c r="L7" s="31">
        <f t="shared" si="0"/>
        <v>600</v>
      </c>
      <c r="M7" s="32" t="s">
        <v>91</v>
      </c>
      <c r="N7" s="33" t="s">
        <v>199</v>
      </c>
    </row>
    <row r="8" spans="1:14" s="55" customFormat="1" ht="12.75">
      <c r="A8" s="27" t="s">
        <v>98</v>
      </c>
      <c r="B8" s="163"/>
      <c r="C8" s="167"/>
      <c r="D8" s="28" t="s">
        <v>15</v>
      </c>
      <c r="E8" s="28" t="s">
        <v>19</v>
      </c>
      <c r="F8" s="28"/>
      <c r="G8" s="28">
        <v>2</v>
      </c>
      <c r="H8" s="28"/>
      <c r="I8" s="28"/>
      <c r="J8" s="28"/>
      <c r="K8" s="28">
        <v>600</v>
      </c>
      <c r="L8" s="31">
        <f t="shared" si="0"/>
        <v>600</v>
      </c>
      <c r="M8" s="32" t="s">
        <v>91</v>
      </c>
      <c r="N8" s="33" t="s">
        <v>199</v>
      </c>
    </row>
    <row r="9" spans="1:14" s="55" customFormat="1" ht="12.75">
      <c r="A9" s="27" t="s">
        <v>99</v>
      </c>
      <c r="B9" s="163"/>
      <c r="C9" s="167"/>
      <c r="D9" s="28" t="s">
        <v>15</v>
      </c>
      <c r="E9" s="28" t="s">
        <v>19</v>
      </c>
      <c r="F9" s="28"/>
      <c r="G9" s="28">
        <v>2</v>
      </c>
      <c r="H9" s="28"/>
      <c r="I9" s="28">
        <v>600</v>
      </c>
      <c r="J9" s="28"/>
      <c r="K9" s="28"/>
      <c r="L9" s="31">
        <f t="shared" si="0"/>
        <v>600</v>
      </c>
      <c r="M9" s="32" t="s">
        <v>91</v>
      </c>
      <c r="N9" s="33" t="s">
        <v>199</v>
      </c>
    </row>
    <row r="10" spans="1:14" s="55" customFormat="1" ht="12.75">
      <c r="A10" s="27" t="s">
        <v>100</v>
      </c>
      <c r="B10" s="164"/>
      <c r="C10" s="168"/>
      <c r="D10" s="28" t="s">
        <v>15</v>
      </c>
      <c r="E10" s="28" t="s">
        <v>19</v>
      </c>
      <c r="F10" s="28"/>
      <c r="G10" s="28">
        <v>2</v>
      </c>
      <c r="H10" s="28"/>
      <c r="I10" s="28"/>
      <c r="J10" s="28">
        <v>600</v>
      </c>
      <c r="K10" s="28"/>
      <c r="L10" s="31">
        <f t="shared" si="0"/>
        <v>600</v>
      </c>
      <c r="M10" s="32" t="s">
        <v>91</v>
      </c>
      <c r="N10" s="33" t="s">
        <v>199</v>
      </c>
    </row>
    <row r="11" spans="1:14" s="55" customFormat="1" ht="12" customHeight="1">
      <c r="A11" s="27" t="s">
        <v>101</v>
      </c>
      <c r="B11" s="162" t="s">
        <v>64</v>
      </c>
      <c r="C11" s="166" t="s">
        <v>65</v>
      </c>
      <c r="D11" s="28" t="s">
        <v>15</v>
      </c>
      <c r="E11" s="28" t="s">
        <v>19</v>
      </c>
      <c r="F11" s="28"/>
      <c r="G11" s="28">
        <v>2</v>
      </c>
      <c r="H11" s="28"/>
      <c r="I11" s="28"/>
      <c r="J11" s="28"/>
      <c r="K11" s="28">
        <v>600</v>
      </c>
      <c r="L11" s="31">
        <f t="shared" si="0"/>
        <v>600</v>
      </c>
      <c r="M11" s="32" t="s">
        <v>91</v>
      </c>
      <c r="N11" s="33" t="s">
        <v>199</v>
      </c>
    </row>
    <row r="12" spans="1:14" s="55" customFormat="1" ht="12" customHeight="1">
      <c r="A12" s="27" t="s">
        <v>102</v>
      </c>
      <c r="B12" s="163"/>
      <c r="C12" s="167"/>
      <c r="D12" s="28" t="s">
        <v>15</v>
      </c>
      <c r="E12" s="28" t="s">
        <v>19</v>
      </c>
      <c r="F12" s="28"/>
      <c r="G12" s="28">
        <v>2</v>
      </c>
      <c r="H12" s="28"/>
      <c r="I12" s="28">
        <v>600</v>
      </c>
      <c r="J12" s="28"/>
      <c r="K12" s="28"/>
      <c r="L12" s="31">
        <f t="shared" si="0"/>
        <v>600</v>
      </c>
      <c r="M12" s="32" t="s">
        <v>91</v>
      </c>
      <c r="N12" s="33" t="s">
        <v>199</v>
      </c>
    </row>
    <row r="13" spans="1:14" s="55" customFormat="1" ht="12" customHeight="1">
      <c r="A13" s="27" t="s">
        <v>103</v>
      </c>
      <c r="B13" s="163"/>
      <c r="C13" s="167"/>
      <c r="D13" s="28" t="s">
        <v>15</v>
      </c>
      <c r="E13" s="28" t="s">
        <v>19</v>
      </c>
      <c r="F13" s="28"/>
      <c r="G13" s="28">
        <v>2</v>
      </c>
      <c r="H13" s="28"/>
      <c r="I13" s="28"/>
      <c r="J13" s="28">
        <v>600</v>
      </c>
      <c r="K13" s="28"/>
      <c r="L13" s="31">
        <f t="shared" si="0"/>
        <v>600</v>
      </c>
      <c r="M13" s="32" t="s">
        <v>91</v>
      </c>
      <c r="N13" s="33" t="s">
        <v>199</v>
      </c>
    </row>
    <row r="14" spans="1:14" s="55" customFormat="1" ht="12.75">
      <c r="A14" s="27" t="s">
        <v>104</v>
      </c>
      <c r="B14" s="163"/>
      <c r="C14" s="167"/>
      <c r="D14" s="28" t="s">
        <v>15</v>
      </c>
      <c r="E14" s="28" t="s">
        <v>19</v>
      </c>
      <c r="F14" s="28"/>
      <c r="G14" s="28">
        <v>2</v>
      </c>
      <c r="H14" s="28"/>
      <c r="I14" s="28"/>
      <c r="J14" s="28"/>
      <c r="K14" s="28">
        <v>600</v>
      </c>
      <c r="L14" s="31">
        <f t="shared" si="0"/>
        <v>600</v>
      </c>
      <c r="M14" s="32" t="s">
        <v>91</v>
      </c>
      <c r="N14" s="33" t="s">
        <v>199</v>
      </c>
    </row>
    <row r="15" spans="1:14" s="55" customFormat="1" ht="12.75">
      <c r="A15" s="27" t="s">
        <v>105</v>
      </c>
      <c r="B15" s="164"/>
      <c r="C15" s="168"/>
      <c r="D15" s="28" t="s">
        <v>15</v>
      </c>
      <c r="E15" s="28" t="s">
        <v>19</v>
      </c>
      <c r="F15" s="28"/>
      <c r="G15" s="28">
        <v>2</v>
      </c>
      <c r="H15" s="28"/>
      <c r="I15" s="28">
        <v>600</v>
      </c>
      <c r="J15" s="28"/>
      <c r="K15" s="28"/>
      <c r="L15" s="31">
        <f t="shared" si="0"/>
        <v>600</v>
      </c>
      <c r="M15" s="32" t="s">
        <v>91</v>
      </c>
      <c r="N15" s="33" t="s">
        <v>199</v>
      </c>
    </row>
    <row r="16" spans="1:14" s="55" customFormat="1" ht="12" customHeight="1">
      <c r="A16" s="27" t="s">
        <v>116</v>
      </c>
      <c r="B16" s="162" t="s">
        <v>64</v>
      </c>
      <c r="C16" s="166" t="s">
        <v>65</v>
      </c>
      <c r="D16" s="28" t="s">
        <v>15</v>
      </c>
      <c r="E16" s="28" t="s">
        <v>19</v>
      </c>
      <c r="F16" s="28"/>
      <c r="G16" s="28">
        <v>2</v>
      </c>
      <c r="H16" s="28"/>
      <c r="I16" s="28"/>
      <c r="J16" s="28">
        <v>600</v>
      </c>
      <c r="K16" s="28"/>
      <c r="L16" s="31">
        <f t="shared" si="0"/>
        <v>600</v>
      </c>
      <c r="M16" s="32" t="s">
        <v>91</v>
      </c>
      <c r="N16" s="33" t="s">
        <v>198</v>
      </c>
    </row>
    <row r="17" spans="1:14" s="55" customFormat="1" ht="12" customHeight="1">
      <c r="A17" s="27" t="s">
        <v>117</v>
      </c>
      <c r="B17" s="163"/>
      <c r="C17" s="167"/>
      <c r="D17" s="28" t="s">
        <v>15</v>
      </c>
      <c r="E17" s="28" t="s">
        <v>19</v>
      </c>
      <c r="F17" s="28"/>
      <c r="G17" s="28">
        <v>2</v>
      </c>
      <c r="H17" s="28"/>
      <c r="I17" s="28"/>
      <c r="J17" s="28"/>
      <c r="K17" s="28">
        <v>600</v>
      </c>
      <c r="L17" s="31">
        <f t="shared" si="0"/>
        <v>600</v>
      </c>
      <c r="M17" s="32" t="s">
        <v>91</v>
      </c>
      <c r="N17" s="33" t="s">
        <v>199</v>
      </c>
    </row>
    <row r="18" spans="1:14" s="55" customFormat="1" ht="12" customHeight="1">
      <c r="A18" s="27" t="s">
        <v>118</v>
      </c>
      <c r="B18" s="163"/>
      <c r="C18" s="167"/>
      <c r="D18" s="28" t="s">
        <v>15</v>
      </c>
      <c r="E18" s="28" t="s">
        <v>19</v>
      </c>
      <c r="F18" s="28"/>
      <c r="G18" s="28">
        <v>2</v>
      </c>
      <c r="H18" s="28"/>
      <c r="I18" s="28">
        <v>600</v>
      </c>
      <c r="J18" s="28"/>
      <c r="K18" s="28"/>
      <c r="L18" s="31">
        <f t="shared" si="0"/>
        <v>600</v>
      </c>
      <c r="M18" s="32" t="s">
        <v>91</v>
      </c>
      <c r="N18" s="33" t="s">
        <v>199</v>
      </c>
    </row>
    <row r="19" spans="1:14" s="55" customFormat="1" ht="12.75">
      <c r="A19" s="27" t="s">
        <v>119</v>
      </c>
      <c r="B19" s="163"/>
      <c r="C19" s="167"/>
      <c r="D19" s="28" t="s">
        <v>15</v>
      </c>
      <c r="E19" s="28" t="s">
        <v>19</v>
      </c>
      <c r="F19" s="28"/>
      <c r="G19" s="28">
        <v>2</v>
      </c>
      <c r="H19" s="28"/>
      <c r="I19" s="28"/>
      <c r="J19" s="28">
        <v>600</v>
      </c>
      <c r="K19" s="28"/>
      <c r="L19" s="31">
        <f t="shared" si="0"/>
        <v>600</v>
      </c>
      <c r="M19" s="32" t="s">
        <v>91</v>
      </c>
      <c r="N19" s="33" t="s">
        <v>199</v>
      </c>
    </row>
    <row r="20" spans="1:14" s="55" customFormat="1" ht="12.75">
      <c r="A20" s="27" t="s">
        <v>120</v>
      </c>
      <c r="B20" s="164"/>
      <c r="C20" s="168"/>
      <c r="D20" s="28" t="s">
        <v>15</v>
      </c>
      <c r="E20" s="28" t="s">
        <v>19</v>
      </c>
      <c r="F20" s="28"/>
      <c r="G20" s="28">
        <v>3</v>
      </c>
      <c r="H20" s="28"/>
      <c r="I20" s="28"/>
      <c r="J20" s="28"/>
      <c r="K20" s="28">
        <v>900</v>
      </c>
      <c r="L20" s="31">
        <f t="shared" si="0"/>
        <v>900</v>
      </c>
      <c r="M20" s="32" t="s">
        <v>91</v>
      </c>
      <c r="N20" s="33" t="s">
        <v>135</v>
      </c>
    </row>
    <row r="21" spans="1:14" s="55" customFormat="1" ht="12.75" customHeight="1">
      <c r="A21" s="27" t="s">
        <v>121</v>
      </c>
      <c r="B21" s="162" t="s">
        <v>64</v>
      </c>
      <c r="C21" s="166" t="s">
        <v>65</v>
      </c>
      <c r="D21" s="28" t="s">
        <v>15</v>
      </c>
      <c r="E21" s="28" t="s">
        <v>19</v>
      </c>
      <c r="F21" s="28"/>
      <c r="G21" s="28">
        <v>3</v>
      </c>
      <c r="H21" s="28"/>
      <c r="I21" s="28">
        <v>900</v>
      </c>
      <c r="J21" s="28"/>
      <c r="K21" s="28"/>
      <c r="L21" s="31">
        <f t="shared" si="0"/>
        <v>900</v>
      </c>
      <c r="M21" s="32" t="s">
        <v>91</v>
      </c>
      <c r="N21" s="33" t="s">
        <v>200</v>
      </c>
    </row>
    <row r="22" spans="1:14" s="55" customFormat="1" ht="12.75">
      <c r="A22" s="27" t="s">
        <v>122</v>
      </c>
      <c r="B22" s="163"/>
      <c r="C22" s="167"/>
      <c r="D22" s="28" t="s">
        <v>15</v>
      </c>
      <c r="E22" s="28" t="s">
        <v>19</v>
      </c>
      <c r="F22" s="28"/>
      <c r="G22" s="28">
        <v>2</v>
      </c>
      <c r="H22" s="28"/>
      <c r="I22" s="28"/>
      <c r="J22" s="28">
        <v>600</v>
      </c>
      <c r="K22" s="28"/>
      <c r="L22" s="31">
        <f>SUM(I22:K22)</f>
        <v>600</v>
      </c>
      <c r="M22" s="32" t="s">
        <v>91</v>
      </c>
      <c r="N22" s="33" t="s">
        <v>135</v>
      </c>
    </row>
    <row r="23" spans="1:14" s="55" customFormat="1" ht="12.75">
      <c r="A23" s="27" t="s">
        <v>125</v>
      </c>
      <c r="B23" s="163"/>
      <c r="C23" s="167"/>
      <c r="D23" s="28" t="s">
        <v>15</v>
      </c>
      <c r="E23" s="28" t="s">
        <v>19</v>
      </c>
      <c r="F23" s="28"/>
      <c r="G23" s="28"/>
      <c r="H23" s="28"/>
      <c r="I23" s="28"/>
      <c r="J23" s="28"/>
      <c r="K23" s="28"/>
      <c r="L23" s="31">
        <f>SUM(I23:K23)</f>
        <v>0</v>
      </c>
      <c r="M23" s="32"/>
      <c r="N23" s="33" t="s">
        <v>27</v>
      </c>
    </row>
    <row r="24" spans="1:14" s="55" customFormat="1" ht="12.75">
      <c r="A24" s="27" t="s">
        <v>126</v>
      </c>
      <c r="B24" s="164"/>
      <c r="C24" s="168"/>
      <c r="D24" s="28" t="s">
        <v>15</v>
      </c>
      <c r="E24" s="28" t="s">
        <v>19</v>
      </c>
      <c r="F24" s="28"/>
      <c r="G24" s="28"/>
      <c r="H24" s="28"/>
      <c r="I24" s="28"/>
      <c r="J24" s="28"/>
      <c r="K24" s="28"/>
      <c r="L24" s="31">
        <f t="shared" si="0"/>
        <v>0</v>
      </c>
      <c r="M24" s="32"/>
      <c r="N24" s="33" t="s">
        <v>27</v>
      </c>
    </row>
    <row r="25" spans="1:14" s="55" customFormat="1" ht="25.5">
      <c r="A25" s="27" t="s">
        <v>123</v>
      </c>
      <c r="B25" s="61" t="s">
        <v>239</v>
      </c>
      <c r="C25" s="62" t="s">
        <v>240</v>
      </c>
      <c r="D25" s="28" t="s">
        <v>15</v>
      </c>
      <c r="E25" s="28" t="s">
        <v>19</v>
      </c>
      <c r="F25" s="28"/>
      <c r="G25" s="28">
        <v>1</v>
      </c>
      <c r="H25" s="28"/>
      <c r="I25" s="28"/>
      <c r="J25" s="28"/>
      <c r="K25" s="28">
        <v>300</v>
      </c>
      <c r="L25" s="31">
        <f t="shared" si="0"/>
        <v>300</v>
      </c>
      <c r="M25" s="32"/>
      <c r="N25" s="33" t="s">
        <v>201</v>
      </c>
    </row>
    <row r="26" spans="1:14" s="55" customFormat="1" ht="25.5">
      <c r="A26" s="27" t="s">
        <v>124</v>
      </c>
      <c r="B26" s="61" t="s">
        <v>239</v>
      </c>
      <c r="C26" s="62" t="s">
        <v>240</v>
      </c>
      <c r="D26" s="28" t="s">
        <v>15</v>
      </c>
      <c r="E26" s="28" t="s">
        <v>19</v>
      </c>
      <c r="F26" s="28"/>
      <c r="G26" s="28"/>
      <c r="H26" s="28"/>
      <c r="I26" s="28"/>
      <c r="J26" s="28"/>
      <c r="K26" s="28"/>
      <c r="L26" s="31">
        <f t="shared" si="0"/>
        <v>0</v>
      </c>
      <c r="M26" s="32"/>
      <c r="N26" s="33" t="s">
        <v>202</v>
      </c>
    </row>
    <row r="27" spans="1:14" ht="12.75">
      <c r="A27" s="34"/>
      <c r="B27" s="29"/>
      <c r="C27" s="29"/>
      <c r="D27" s="29"/>
      <c r="E27" s="29"/>
      <c r="F27" s="35"/>
      <c r="G27" s="29"/>
      <c r="H27" s="29"/>
      <c r="I27" s="29"/>
      <c r="J27" s="29"/>
      <c r="K27" s="29"/>
      <c r="L27" s="36"/>
      <c r="M27" s="37"/>
      <c r="N27" s="38"/>
    </row>
    <row r="28" spans="1:14" s="55" customFormat="1" ht="13.5" thickBot="1">
      <c r="A28" s="68" t="s">
        <v>4</v>
      </c>
      <c r="B28" s="69" t="s">
        <v>337</v>
      </c>
      <c r="C28" s="69" t="s">
        <v>81</v>
      </c>
      <c r="D28" s="69" t="s">
        <v>149</v>
      </c>
      <c r="E28" s="69"/>
      <c r="F28" s="69">
        <f aca="true" t="shared" si="1" ref="F28:L28">SUM(F6:F27)</f>
        <v>0</v>
      </c>
      <c r="G28" s="69">
        <f t="shared" si="1"/>
        <v>37</v>
      </c>
      <c r="H28" s="69">
        <f t="shared" si="1"/>
        <v>0</v>
      </c>
      <c r="I28" s="69">
        <f t="shared" si="1"/>
        <v>3900</v>
      </c>
      <c r="J28" s="69">
        <f t="shared" si="1"/>
        <v>3600</v>
      </c>
      <c r="K28" s="69">
        <f t="shared" si="1"/>
        <v>3600</v>
      </c>
      <c r="L28" s="69">
        <f t="shared" si="1"/>
        <v>11100</v>
      </c>
      <c r="M28" s="70" t="s">
        <v>296</v>
      </c>
      <c r="N28" s="71"/>
    </row>
    <row r="29" spans="1:14" ht="12.75">
      <c r="A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</row>
    <row r="30" spans="1:14" ht="12.75">
      <c r="A30" s="72"/>
      <c r="B30" s="73"/>
      <c r="C30" s="74" t="s">
        <v>233</v>
      </c>
      <c r="D30" s="75"/>
      <c r="E30" s="76"/>
      <c r="H30" s="39"/>
      <c r="I30" s="39"/>
      <c r="J30" s="41"/>
      <c r="K30" s="41"/>
      <c r="L30" s="41"/>
      <c r="M30" s="41"/>
      <c r="N30" s="41"/>
    </row>
    <row r="31" spans="1:14" ht="12.75">
      <c r="A31" s="74" t="s">
        <v>192</v>
      </c>
      <c r="B31" s="76"/>
      <c r="C31" s="81">
        <v>0.5</v>
      </c>
      <c r="D31" s="79">
        <f>SUM(L6:L26)</f>
        <v>11100</v>
      </c>
      <c r="E31" s="80">
        <f>C31*D31</f>
        <v>5550</v>
      </c>
      <c r="H31" s="39"/>
      <c r="I31" s="39"/>
      <c r="J31" s="41"/>
      <c r="K31" s="41"/>
      <c r="L31" s="42"/>
      <c r="M31" s="43"/>
      <c r="N31" s="43"/>
    </row>
    <row r="32" spans="1:14" ht="12.75">
      <c r="A32" s="77" t="s">
        <v>194</v>
      </c>
      <c r="B32" s="77"/>
      <c r="C32" s="77"/>
      <c r="D32" s="79">
        <f>SUM(D31:D31)</f>
        <v>11100</v>
      </c>
      <c r="E32" s="82">
        <f>SUM(E31:E31)</f>
        <v>5550</v>
      </c>
      <c r="H32" s="39"/>
      <c r="I32" s="39"/>
      <c r="J32" s="41"/>
      <c r="K32" s="41"/>
      <c r="L32" s="41"/>
      <c r="M32" s="43"/>
      <c r="N32" s="43"/>
    </row>
    <row r="33" spans="1:14" ht="12.75">
      <c r="A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</row>
    <row r="34" spans="1:14" ht="12.75">
      <c r="A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</sheetData>
  <sheetProtection/>
  <mergeCells count="10">
    <mergeCell ref="B16:B20"/>
    <mergeCell ref="C16:C20"/>
    <mergeCell ref="B21:B24"/>
    <mergeCell ref="C21:C24"/>
    <mergeCell ref="B2:C2"/>
    <mergeCell ref="F2:H2"/>
    <mergeCell ref="B6:B10"/>
    <mergeCell ref="C6:C10"/>
    <mergeCell ref="B11:B15"/>
    <mergeCell ref="C11:C15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zoomScalePageLayoutView="0" workbookViewId="0" topLeftCell="A1">
      <selection activeCell="N31" sqref="N31"/>
    </sheetView>
  </sheetViews>
  <sheetFormatPr defaultColWidth="9.140625" defaultRowHeight="12.75"/>
  <cols>
    <col min="1" max="2" width="9.140625" style="16" customWidth="1"/>
    <col min="3" max="3" width="10.8515625" style="16" customWidth="1"/>
    <col min="4" max="4" width="9.140625" style="16" customWidth="1"/>
    <col min="5" max="5" width="11.140625" style="16" customWidth="1"/>
    <col min="6" max="12" width="9.140625" style="16" customWidth="1"/>
    <col min="13" max="13" width="30.140625" style="16" bestFit="1" customWidth="1"/>
    <col min="14" max="14" width="34.140625" style="16" bestFit="1" customWidth="1"/>
    <col min="15" max="16384" width="9.140625" style="16" customWidth="1"/>
  </cols>
  <sheetData>
    <row r="1" spans="1:14" ht="12.75">
      <c r="A1" s="12" t="s">
        <v>152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ht="12.75">
      <c r="A6" s="27" t="s">
        <v>242</v>
      </c>
      <c r="B6" s="29"/>
      <c r="C6" s="29"/>
      <c r="D6" s="28" t="s">
        <v>15</v>
      </c>
      <c r="E6" s="28" t="s">
        <v>243</v>
      </c>
      <c r="F6" s="28"/>
      <c r="G6" s="28"/>
      <c r="H6" s="28"/>
      <c r="I6" s="28"/>
      <c r="J6" s="28"/>
      <c r="K6" s="28"/>
      <c r="L6" s="31">
        <f>SUM(I6:K6)</f>
        <v>0</v>
      </c>
      <c r="M6" s="32" t="s">
        <v>245</v>
      </c>
      <c r="N6" s="33" t="s">
        <v>244</v>
      </c>
    </row>
    <row r="7" spans="1:14" s="55" customFormat="1" ht="12.75" customHeight="1">
      <c r="A7" s="27" t="s">
        <v>20</v>
      </c>
      <c r="B7" s="162" t="s">
        <v>64</v>
      </c>
      <c r="C7" s="166" t="s">
        <v>65</v>
      </c>
      <c r="D7" s="28" t="s">
        <v>15</v>
      </c>
      <c r="E7" s="28" t="s">
        <v>22</v>
      </c>
      <c r="F7" s="28">
        <v>1</v>
      </c>
      <c r="G7" s="28"/>
      <c r="H7" s="28"/>
      <c r="I7" s="28">
        <v>32</v>
      </c>
      <c r="J7" s="28"/>
      <c r="K7" s="28"/>
      <c r="L7" s="31">
        <f>SUM(I7:K7)</f>
        <v>32</v>
      </c>
      <c r="M7" s="32" t="s">
        <v>91</v>
      </c>
      <c r="N7" s="33" t="s">
        <v>257</v>
      </c>
    </row>
    <row r="8" spans="1:14" s="55" customFormat="1" ht="12.75">
      <c r="A8" s="27" t="s">
        <v>21</v>
      </c>
      <c r="B8" s="163"/>
      <c r="C8" s="167"/>
      <c r="D8" s="28" t="s">
        <v>15</v>
      </c>
      <c r="E8" s="28" t="s">
        <v>22</v>
      </c>
      <c r="F8" s="28">
        <v>2</v>
      </c>
      <c r="G8" s="28"/>
      <c r="H8" s="28"/>
      <c r="I8" s="28"/>
      <c r="J8" s="28">
        <v>42</v>
      </c>
      <c r="K8" s="28"/>
      <c r="L8" s="31">
        <f aca="true" t="shared" si="0" ref="L8:L22">SUM(I8:K8)</f>
        <v>42</v>
      </c>
      <c r="M8" s="32" t="s">
        <v>91</v>
      </c>
      <c r="N8" s="33" t="s">
        <v>255</v>
      </c>
    </row>
    <row r="9" spans="1:14" s="55" customFormat="1" ht="12.75">
      <c r="A9" s="27" t="s">
        <v>23</v>
      </c>
      <c r="B9" s="163"/>
      <c r="C9" s="167"/>
      <c r="D9" s="28" t="s">
        <v>15</v>
      </c>
      <c r="E9" s="28" t="s">
        <v>22</v>
      </c>
      <c r="F9" s="28">
        <v>3</v>
      </c>
      <c r="G9" s="28"/>
      <c r="H9" s="28"/>
      <c r="I9" s="28"/>
      <c r="J9" s="28"/>
      <c r="K9" s="28">
        <v>96</v>
      </c>
      <c r="L9" s="31">
        <f t="shared" si="0"/>
        <v>96</v>
      </c>
      <c r="M9" s="32" t="s">
        <v>91</v>
      </c>
      <c r="N9" s="33" t="s">
        <v>258</v>
      </c>
    </row>
    <row r="10" spans="1:14" s="55" customFormat="1" ht="12.75">
      <c r="A10" s="27" t="s">
        <v>25</v>
      </c>
      <c r="B10" s="163"/>
      <c r="C10" s="167"/>
      <c r="D10" s="28" t="s">
        <v>15</v>
      </c>
      <c r="E10" s="28" t="s">
        <v>22</v>
      </c>
      <c r="F10" s="28">
        <v>1</v>
      </c>
      <c r="G10" s="28"/>
      <c r="H10" s="28"/>
      <c r="I10" s="28">
        <v>100</v>
      </c>
      <c r="J10" s="28"/>
      <c r="K10" s="28"/>
      <c r="L10" s="31">
        <f t="shared" si="0"/>
        <v>100</v>
      </c>
      <c r="M10" s="32" t="s">
        <v>91</v>
      </c>
      <c r="N10" s="33" t="s">
        <v>252</v>
      </c>
    </row>
    <row r="11" spans="1:14" s="55" customFormat="1" ht="12.75">
      <c r="A11" s="27" t="s">
        <v>31</v>
      </c>
      <c r="B11" s="163"/>
      <c r="C11" s="167"/>
      <c r="D11" s="28" t="s">
        <v>15</v>
      </c>
      <c r="E11" s="28" t="s">
        <v>22</v>
      </c>
      <c r="F11" s="28">
        <v>14</v>
      </c>
      <c r="G11" s="28"/>
      <c r="H11" s="28"/>
      <c r="I11" s="28"/>
      <c r="J11" s="28">
        <v>448</v>
      </c>
      <c r="K11" s="28"/>
      <c r="L11" s="31">
        <f t="shared" si="0"/>
        <v>448</v>
      </c>
      <c r="M11" s="32" t="s">
        <v>91</v>
      </c>
      <c r="N11" s="33" t="s">
        <v>259</v>
      </c>
    </row>
    <row r="12" spans="1:14" s="55" customFormat="1" ht="12.75">
      <c r="A12" s="27" t="s">
        <v>32</v>
      </c>
      <c r="B12" s="162" t="s">
        <v>64</v>
      </c>
      <c r="C12" s="166" t="s">
        <v>65</v>
      </c>
      <c r="D12" s="28" t="s">
        <v>15</v>
      </c>
      <c r="E12" s="28" t="s">
        <v>22</v>
      </c>
      <c r="F12" s="28">
        <v>15</v>
      </c>
      <c r="G12" s="28"/>
      <c r="H12" s="28"/>
      <c r="I12" s="28"/>
      <c r="J12" s="28"/>
      <c r="K12" s="28">
        <v>480</v>
      </c>
      <c r="L12" s="31">
        <f t="shared" si="0"/>
        <v>480</v>
      </c>
      <c r="M12" s="32" t="s">
        <v>91</v>
      </c>
      <c r="N12" s="33" t="s">
        <v>259</v>
      </c>
    </row>
    <row r="13" spans="1:14" s="55" customFormat="1" ht="12.75">
      <c r="A13" s="27" t="s">
        <v>33</v>
      </c>
      <c r="B13" s="163"/>
      <c r="C13" s="167"/>
      <c r="D13" s="28" t="s">
        <v>15</v>
      </c>
      <c r="E13" s="28" t="s">
        <v>22</v>
      </c>
      <c r="F13" s="28">
        <v>7</v>
      </c>
      <c r="G13" s="28"/>
      <c r="H13" s="28"/>
      <c r="I13" s="28">
        <v>224</v>
      </c>
      <c r="J13" s="28"/>
      <c r="K13" s="28"/>
      <c r="L13" s="31">
        <f t="shared" si="0"/>
        <v>224</v>
      </c>
      <c r="M13" s="32" t="s">
        <v>91</v>
      </c>
      <c r="N13" s="33" t="s">
        <v>259</v>
      </c>
    </row>
    <row r="14" spans="1:14" s="55" customFormat="1" ht="12.75">
      <c r="A14" s="27" t="s">
        <v>34</v>
      </c>
      <c r="B14" s="163"/>
      <c r="C14" s="167"/>
      <c r="D14" s="28" t="s">
        <v>15</v>
      </c>
      <c r="E14" s="28" t="s">
        <v>22</v>
      </c>
      <c r="F14" s="28">
        <v>4</v>
      </c>
      <c r="G14" s="28"/>
      <c r="H14" s="28"/>
      <c r="I14" s="28"/>
      <c r="J14" s="28">
        <v>128</v>
      </c>
      <c r="K14" s="28"/>
      <c r="L14" s="31">
        <f t="shared" si="0"/>
        <v>128</v>
      </c>
      <c r="M14" s="32" t="s">
        <v>91</v>
      </c>
      <c r="N14" s="33" t="s">
        <v>259</v>
      </c>
    </row>
    <row r="15" spans="1:14" s="55" customFormat="1" ht="12.75">
      <c r="A15" s="27" t="s">
        <v>35</v>
      </c>
      <c r="B15" s="163"/>
      <c r="C15" s="167"/>
      <c r="D15" s="28" t="s">
        <v>15</v>
      </c>
      <c r="E15" s="28" t="s">
        <v>22</v>
      </c>
      <c r="F15" s="28">
        <v>4</v>
      </c>
      <c r="G15" s="28"/>
      <c r="H15" s="28"/>
      <c r="I15" s="28"/>
      <c r="J15" s="28"/>
      <c r="K15" s="28">
        <v>84</v>
      </c>
      <c r="L15" s="31">
        <f aca="true" t="shared" si="1" ref="L15:L20">SUM(I15:K15)</f>
        <v>84</v>
      </c>
      <c r="M15" s="32" t="s">
        <v>91</v>
      </c>
      <c r="N15" s="33" t="s">
        <v>255</v>
      </c>
    </row>
    <row r="16" spans="1:14" s="55" customFormat="1" ht="12.75">
      <c r="A16" s="27" t="s">
        <v>36</v>
      </c>
      <c r="B16" s="163"/>
      <c r="C16" s="167"/>
      <c r="D16" s="28" t="s">
        <v>15</v>
      </c>
      <c r="E16" s="28" t="s">
        <v>22</v>
      </c>
      <c r="F16" s="28">
        <v>10</v>
      </c>
      <c r="G16" s="28"/>
      <c r="H16" s="28"/>
      <c r="I16" s="28">
        <v>320</v>
      </c>
      <c r="J16" s="28"/>
      <c r="K16" s="28"/>
      <c r="L16" s="31">
        <f t="shared" si="1"/>
        <v>320</v>
      </c>
      <c r="M16" s="32" t="s">
        <v>91</v>
      </c>
      <c r="N16" s="33" t="s">
        <v>259</v>
      </c>
    </row>
    <row r="17" spans="1:14" s="55" customFormat="1" ht="12.75" customHeight="1">
      <c r="A17" s="27" t="s">
        <v>37</v>
      </c>
      <c r="B17" s="162" t="s">
        <v>64</v>
      </c>
      <c r="C17" s="166" t="s">
        <v>65</v>
      </c>
      <c r="D17" s="28" t="s">
        <v>15</v>
      </c>
      <c r="E17" s="28" t="s">
        <v>22</v>
      </c>
      <c r="F17" s="28">
        <v>4</v>
      </c>
      <c r="G17" s="28"/>
      <c r="H17" s="28"/>
      <c r="I17" s="28"/>
      <c r="J17" s="28">
        <v>128</v>
      </c>
      <c r="K17" s="28"/>
      <c r="L17" s="31">
        <f t="shared" si="1"/>
        <v>128</v>
      </c>
      <c r="M17" s="32" t="s">
        <v>91</v>
      </c>
      <c r="N17" s="33" t="s">
        <v>259</v>
      </c>
    </row>
    <row r="18" spans="1:14" s="55" customFormat="1" ht="12.75">
      <c r="A18" s="27" t="s">
        <v>38</v>
      </c>
      <c r="B18" s="163"/>
      <c r="C18" s="167"/>
      <c r="D18" s="28" t="s">
        <v>15</v>
      </c>
      <c r="E18" s="28" t="s">
        <v>22</v>
      </c>
      <c r="F18" s="28">
        <v>8</v>
      </c>
      <c r="G18" s="28"/>
      <c r="H18" s="28"/>
      <c r="I18" s="28"/>
      <c r="J18" s="28"/>
      <c r="K18" s="28">
        <v>256</v>
      </c>
      <c r="L18" s="31">
        <f t="shared" si="1"/>
        <v>256</v>
      </c>
      <c r="M18" s="32" t="s">
        <v>91</v>
      </c>
      <c r="N18" s="33" t="s">
        <v>259</v>
      </c>
    </row>
    <row r="19" spans="1:14" s="55" customFormat="1" ht="12.75">
      <c r="A19" s="27" t="s">
        <v>39</v>
      </c>
      <c r="B19" s="163"/>
      <c r="C19" s="167"/>
      <c r="D19" s="28" t="s">
        <v>15</v>
      </c>
      <c r="E19" s="28" t="s">
        <v>22</v>
      </c>
      <c r="F19" s="28">
        <v>4</v>
      </c>
      <c r="G19" s="28"/>
      <c r="H19" s="28"/>
      <c r="I19" s="28">
        <v>128</v>
      </c>
      <c r="J19" s="28"/>
      <c r="K19" s="28"/>
      <c r="L19" s="31">
        <f t="shared" si="1"/>
        <v>128</v>
      </c>
      <c r="M19" s="32" t="s">
        <v>91</v>
      </c>
      <c r="N19" s="33" t="s">
        <v>260</v>
      </c>
    </row>
    <row r="20" spans="1:14" s="55" customFormat="1" ht="12.75">
      <c r="A20" s="27" t="s">
        <v>40</v>
      </c>
      <c r="B20" s="163"/>
      <c r="C20" s="167"/>
      <c r="D20" s="28" t="s">
        <v>15</v>
      </c>
      <c r="E20" s="28" t="s">
        <v>22</v>
      </c>
      <c r="F20" s="28"/>
      <c r="G20" s="28"/>
      <c r="H20" s="28"/>
      <c r="I20" s="28"/>
      <c r="J20" s="28"/>
      <c r="K20" s="28"/>
      <c r="L20" s="31">
        <f t="shared" si="1"/>
        <v>0</v>
      </c>
      <c r="M20" s="32"/>
      <c r="N20" s="33" t="s">
        <v>27</v>
      </c>
    </row>
    <row r="21" spans="1:14" s="55" customFormat="1" ht="12.75">
      <c r="A21" s="27" t="s">
        <v>41</v>
      </c>
      <c r="B21" s="163"/>
      <c r="C21" s="167"/>
      <c r="D21" s="28" t="s">
        <v>15</v>
      </c>
      <c r="E21" s="28" t="s">
        <v>22</v>
      </c>
      <c r="F21" s="28"/>
      <c r="G21" s="28"/>
      <c r="H21" s="28"/>
      <c r="I21" s="28"/>
      <c r="J21" s="28"/>
      <c r="K21" s="28"/>
      <c r="L21" s="31">
        <f t="shared" si="0"/>
        <v>0</v>
      </c>
      <c r="M21" s="32"/>
      <c r="N21" s="33" t="s">
        <v>27</v>
      </c>
    </row>
    <row r="22" spans="1:14" s="55" customFormat="1" ht="12.75">
      <c r="A22" s="30" t="s">
        <v>274</v>
      </c>
      <c r="B22" s="164"/>
      <c r="C22" s="168"/>
      <c r="D22" s="28" t="s">
        <v>15</v>
      </c>
      <c r="E22" s="28" t="s">
        <v>22</v>
      </c>
      <c r="F22" s="30">
        <v>1</v>
      </c>
      <c r="G22" s="28"/>
      <c r="H22" s="28"/>
      <c r="I22" s="28">
        <v>10</v>
      </c>
      <c r="J22" s="28"/>
      <c r="K22" s="28"/>
      <c r="L22" s="31">
        <f t="shared" si="0"/>
        <v>10</v>
      </c>
      <c r="M22" s="32" t="s">
        <v>91</v>
      </c>
      <c r="N22" s="33" t="s">
        <v>275</v>
      </c>
    </row>
    <row r="23" spans="1:14" ht="12.75">
      <c r="A23" s="28"/>
      <c r="B23" s="28"/>
      <c r="C23" s="28"/>
      <c r="D23" s="28"/>
      <c r="E23" s="29"/>
      <c r="F23" s="30"/>
      <c r="G23" s="28"/>
      <c r="H23" s="28"/>
      <c r="I23" s="28"/>
      <c r="J23" s="28"/>
      <c r="K23" s="28"/>
      <c r="L23" s="31"/>
      <c r="M23" s="32"/>
      <c r="N23" s="33"/>
    </row>
    <row r="24" spans="1:14" s="55" customFormat="1" ht="12" customHeight="1">
      <c r="A24" s="27" t="s">
        <v>17</v>
      </c>
      <c r="B24" s="162" t="s">
        <v>64</v>
      </c>
      <c r="C24" s="166" t="s">
        <v>65</v>
      </c>
      <c r="D24" s="28" t="s">
        <v>15</v>
      </c>
      <c r="E24" s="28" t="s">
        <v>19</v>
      </c>
      <c r="F24" s="28"/>
      <c r="G24" s="28">
        <v>3</v>
      </c>
      <c r="H24" s="28"/>
      <c r="I24" s="28">
        <v>900</v>
      </c>
      <c r="J24" s="28"/>
      <c r="K24" s="28"/>
      <c r="L24" s="31">
        <f>SUM(I24:K24)</f>
        <v>900</v>
      </c>
      <c r="M24" s="32" t="s">
        <v>91</v>
      </c>
      <c r="N24" s="33" t="s">
        <v>234</v>
      </c>
    </row>
    <row r="25" spans="1:14" s="55" customFormat="1" ht="12.75">
      <c r="A25" s="27" t="s">
        <v>18</v>
      </c>
      <c r="B25" s="163"/>
      <c r="C25" s="167"/>
      <c r="D25" s="28" t="s">
        <v>15</v>
      </c>
      <c r="E25" s="28" t="s">
        <v>19</v>
      </c>
      <c r="F25" s="28"/>
      <c r="G25" s="28">
        <v>3</v>
      </c>
      <c r="H25" s="28"/>
      <c r="I25" s="28"/>
      <c r="J25" s="28">
        <v>900</v>
      </c>
      <c r="K25" s="28"/>
      <c r="L25" s="31">
        <f>SUM(I25:K25)</f>
        <v>900</v>
      </c>
      <c r="M25" s="32" t="s">
        <v>91</v>
      </c>
      <c r="N25" s="33" t="s">
        <v>234</v>
      </c>
    </row>
    <row r="26" spans="1:14" s="55" customFormat="1" ht="12.75">
      <c r="A26" s="27" t="s">
        <v>26</v>
      </c>
      <c r="B26" s="163"/>
      <c r="C26" s="167"/>
      <c r="D26" s="28" t="s">
        <v>15</v>
      </c>
      <c r="E26" s="28" t="s">
        <v>19</v>
      </c>
      <c r="F26" s="28"/>
      <c r="G26" s="28">
        <v>4</v>
      </c>
      <c r="H26" s="28"/>
      <c r="I26" s="28"/>
      <c r="J26" s="28"/>
      <c r="K26" s="28">
        <v>1200</v>
      </c>
      <c r="L26" s="31">
        <f>SUM(I26:K26)</f>
        <v>1200</v>
      </c>
      <c r="M26" s="32" t="s">
        <v>91</v>
      </c>
      <c r="N26" s="33" t="s">
        <v>234</v>
      </c>
    </row>
    <row r="27" spans="1:14" s="55" customFormat="1" ht="12.75">
      <c r="A27" s="27" t="s">
        <v>29</v>
      </c>
      <c r="B27" s="163"/>
      <c r="C27" s="167"/>
      <c r="D27" s="28" t="s">
        <v>15</v>
      </c>
      <c r="E27" s="28" t="s">
        <v>19</v>
      </c>
      <c r="F27" s="28"/>
      <c r="G27" s="28">
        <v>6</v>
      </c>
      <c r="H27" s="28"/>
      <c r="I27" s="28">
        <v>1800</v>
      </c>
      <c r="J27" s="28"/>
      <c r="K27" s="28"/>
      <c r="L27" s="31">
        <f>SUM(I27:K27)</f>
        <v>1800</v>
      </c>
      <c r="M27" s="32" t="s">
        <v>91</v>
      </c>
      <c r="N27" s="33" t="s">
        <v>234</v>
      </c>
    </row>
    <row r="28" spans="1:14" s="55" customFormat="1" ht="12.75" customHeight="1">
      <c r="A28" s="27" t="s">
        <v>30</v>
      </c>
      <c r="B28" s="164"/>
      <c r="C28" s="168"/>
      <c r="D28" s="28" t="s">
        <v>15</v>
      </c>
      <c r="E28" s="28" t="s">
        <v>19</v>
      </c>
      <c r="F28" s="28"/>
      <c r="G28" s="28">
        <v>3</v>
      </c>
      <c r="H28" s="28"/>
      <c r="I28" s="28"/>
      <c r="J28" s="28">
        <v>900</v>
      </c>
      <c r="K28" s="28"/>
      <c r="L28" s="31">
        <f>SUM(I28:K28)</f>
        <v>900</v>
      </c>
      <c r="M28" s="32" t="s">
        <v>91</v>
      </c>
      <c r="N28" s="33" t="s">
        <v>234</v>
      </c>
    </row>
    <row r="29" spans="1:14" s="55" customFormat="1" ht="12.75" customHeight="1">
      <c r="A29" s="27" t="s">
        <v>42</v>
      </c>
      <c r="B29" s="162" t="s">
        <v>64</v>
      </c>
      <c r="C29" s="166" t="s">
        <v>65</v>
      </c>
      <c r="D29" s="28" t="s">
        <v>15</v>
      </c>
      <c r="E29" s="28" t="s">
        <v>19</v>
      </c>
      <c r="F29" s="28"/>
      <c r="G29" s="28">
        <v>3</v>
      </c>
      <c r="H29" s="28"/>
      <c r="I29" s="28"/>
      <c r="J29" s="28"/>
      <c r="K29" s="28">
        <v>900</v>
      </c>
      <c r="L29" s="31">
        <f>SUM(I29:K29)</f>
        <v>900</v>
      </c>
      <c r="M29" s="32" t="s">
        <v>91</v>
      </c>
      <c r="N29" s="33" t="s">
        <v>234</v>
      </c>
    </row>
    <row r="30" spans="1:14" s="55" customFormat="1" ht="12.75" customHeight="1">
      <c r="A30" s="27" t="s">
        <v>66</v>
      </c>
      <c r="B30" s="163"/>
      <c r="C30" s="167"/>
      <c r="D30" s="28" t="s">
        <v>15</v>
      </c>
      <c r="E30" s="28" t="s">
        <v>19</v>
      </c>
      <c r="F30" s="28"/>
      <c r="G30" s="28">
        <v>5</v>
      </c>
      <c r="H30" s="28"/>
      <c r="I30" s="28">
        <v>1500</v>
      </c>
      <c r="J30" s="28"/>
      <c r="K30" s="28"/>
      <c r="L30" s="31">
        <f>SUM(I30:K30)</f>
        <v>1500</v>
      </c>
      <c r="M30" s="32" t="s">
        <v>91</v>
      </c>
      <c r="N30" s="33" t="s">
        <v>234</v>
      </c>
    </row>
    <row r="31" spans="1:14" s="55" customFormat="1" ht="12.75" customHeight="1">
      <c r="A31" s="27" t="s">
        <v>67</v>
      </c>
      <c r="B31" s="163"/>
      <c r="C31" s="167"/>
      <c r="D31" s="28" t="s">
        <v>15</v>
      </c>
      <c r="E31" s="28" t="s">
        <v>19</v>
      </c>
      <c r="F31" s="28"/>
      <c r="G31" s="28">
        <v>3</v>
      </c>
      <c r="H31" s="28"/>
      <c r="I31" s="28"/>
      <c r="J31" s="28">
        <v>900</v>
      </c>
      <c r="K31" s="28"/>
      <c r="L31" s="31">
        <f>SUM(I31:K31)</f>
        <v>900</v>
      </c>
      <c r="M31" s="32" t="s">
        <v>91</v>
      </c>
      <c r="N31" s="33" t="s">
        <v>234</v>
      </c>
    </row>
    <row r="32" spans="1:14" s="55" customFormat="1" ht="12.75" customHeight="1">
      <c r="A32" s="27" t="s">
        <v>68</v>
      </c>
      <c r="B32" s="163"/>
      <c r="C32" s="167"/>
      <c r="D32" s="28" t="s">
        <v>15</v>
      </c>
      <c r="E32" s="28" t="s">
        <v>19</v>
      </c>
      <c r="F32" s="28"/>
      <c r="G32" s="28"/>
      <c r="H32" s="28"/>
      <c r="I32" s="28"/>
      <c r="J32" s="28"/>
      <c r="K32" s="28"/>
      <c r="L32" s="31">
        <f>SUM(I32:K32)</f>
        <v>0</v>
      </c>
      <c r="M32" s="32"/>
      <c r="N32" s="33" t="s">
        <v>27</v>
      </c>
    </row>
    <row r="33" spans="1:14" s="55" customFormat="1" ht="12.75" customHeight="1">
      <c r="A33" s="27" t="s">
        <v>69</v>
      </c>
      <c r="B33" s="164"/>
      <c r="C33" s="168"/>
      <c r="D33" s="28" t="s">
        <v>15</v>
      </c>
      <c r="E33" s="28" t="s">
        <v>19</v>
      </c>
      <c r="F33" s="28"/>
      <c r="G33" s="28"/>
      <c r="H33" s="28"/>
      <c r="I33" s="28"/>
      <c r="J33" s="28"/>
      <c r="K33" s="28"/>
      <c r="L33" s="31">
        <f>SUM(I33:K33)</f>
        <v>0</v>
      </c>
      <c r="M33" s="32"/>
      <c r="N33" s="33" t="s">
        <v>27</v>
      </c>
    </row>
    <row r="34" spans="1:14" ht="12.75">
      <c r="A34" s="27"/>
      <c r="B34" s="45"/>
      <c r="C34" s="46"/>
      <c r="D34" s="28"/>
      <c r="E34" s="28"/>
      <c r="F34" s="28"/>
      <c r="G34" s="28"/>
      <c r="H34" s="28"/>
      <c r="I34" s="28"/>
      <c r="J34" s="28"/>
      <c r="K34" s="28"/>
      <c r="L34" s="31"/>
      <c r="M34" s="32"/>
      <c r="N34" s="33"/>
    </row>
    <row r="35" spans="1:14" ht="12.75">
      <c r="A35" s="27"/>
      <c r="B35" s="45"/>
      <c r="C35" s="46"/>
      <c r="D35" s="28"/>
      <c r="E35" s="28"/>
      <c r="F35" s="28"/>
      <c r="G35" s="28"/>
      <c r="H35" s="28"/>
      <c r="I35" s="28"/>
      <c r="J35" s="28"/>
      <c r="K35" s="28"/>
      <c r="L35" s="31"/>
      <c r="M35" s="32"/>
      <c r="N35" s="33"/>
    </row>
    <row r="36" spans="1:14" ht="12.75">
      <c r="A36" s="34"/>
      <c r="B36" s="29"/>
      <c r="C36" s="29"/>
      <c r="D36" s="29"/>
      <c r="E36" s="29"/>
      <c r="F36" s="35"/>
      <c r="G36" s="29"/>
      <c r="H36" s="29"/>
      <c r="I36" s="29"/>
      <c r="J36" s="29"/>
      <c r="K36" s="29"/>
      <c r="L36" s="36"/>
      <c r="M36" s="37"/>
      <c r="N36" s="38"/>
    </row>
    <row r="37" spans="1:14" s="55" customFormat="1" ht="13.5" thickBot="1">
      <c r="A37" s="68" t="s">
        <v>4</v>
      </c>
      <c r="B37" s="69" t="s">
        <v>147</v>
      </c>
      <c r="C37" s="69" t="s">
        <v>81</v>
      </c>
      <c r="D37" s="69" t="s">
        <v>80</v>
      </c>
      <c r="E37" s="69"/>
      <c r="F37" s="69">
        <f aca="true" t="shared" si="2" ref="F37:L37">SUM(F7:F36)</f>
        <v>78</v>
      </c>
      <c r="G37" s="69">
        <f t="shared" si="2"/>
        <v>30</v>
      </c>
      <c r="H37" s="69">
        <f t="shared" si="2"/>
        <v>0</v>
      </c>
      <c r="I37" s="69">
        <f t="shared" si="2"/>
        <v>5014</v>
      </c>
      <c r="J37" s="69">
        <f t="shared" si="2"/>
        <v>3446</v>
      </c>
      <c r="K37" s="69">
        <f t="shared" si="2"/>
        <v>3016</v>
      </c>
      <c r="L37" s="69">
        <f t="shared" si="2"/>
        <v>11476</v>
      </c>
      <c r="M37" s="70" t="s">
        <v>278</v>
      </c>
      <c r="N37" s="71"/>
    </row>
    <row r="38" spans="1:14" ht="12.75">
      <c r="A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</row>
    <row r="39" spans="1:14" ht="12.75">
      <c r="A39" s="72"/>
      <c r="B39" s="73"/>
      <c r="C39" s="74" t="s">
        <v>233</v>
      </c>
      <c r="D39" s="75"/>
      <c r="E39" s="76"/>
      <c r="H39" s="39"/>
      <c r="I39" s="39"/>
      <c r="J39" s="41"/>
      <c r="K39" s="41"/>
      <c r="L39" s="41"/>
      <c r="M39" s="41"/>
      <c r="N39" s="41"/>
    </row>
    <row r="40" spans="1:14" ht="12.75">
      <c r="A40" s="77" t="s">
        <v>28</v>
      </c>
      <c r="B40" s="74"/>
      <c r="C40" s="78">
        <v>0.8</v>
      </c>
      <c r="D40" s="79">
        <f>+SUM(L6:L22)</f>
        <v>2476</v>
      </c>
      <c r="E40" s="80">
        <f>C40*D40</f>
        <v>1980.8000000000002</v>
      </c>
      <c r="H40" s="39"/>
      <c r="I40" s="39"/>
      <c r="J40" s="41"/>
      <c r="K40" s="41"/>
      <c r="L40" s="42"/>
      <c r="M40" s="43"/>
      <c r="N40" s="44"/>
    </row>
    <row r="41" spans="1:14" ht="12.75">
      <c r="A41" s="74" t="s">
        <v>192</v>
      </c>
      <c r="B41" s="76"/>
      <c r="C41" s="81">
        <v>0.5</v>
      </c>
      <c r="D41" s="79">
        <f>SUM(L24:L33)</f>
        <v>9000</v>
      </c>
      <c r="E41" s="80">
        <f>C41*D41</f>
        <v>4500</v>
      </c>
      <c r="H41" s="39"/>
      <c r="I41" s="39"/>
      <c r="J41" s="41"/>
      <c r="K41" s="41"/>
      <c r="L41" s="42"/>
      <c r="M41" s="43"/>
      <c r="N41" s="43"/>
    </row>
    <row r="42" spans="1:14" ht="12.75">
      <c r="A42" s="77" t="s">
        <v>194</v>
      </c>
      <c r="B42" s="77"/>
      <c r="C42" s="77"/>
      <c r="D42" s="79">
        <f>SUM(D40:D41)</f>
        <v>11476</v>
      </c>
      <c r="E42" s="82">
        <f>SUM(E40:E41)</f>
        <v>6480.8</v>
      </c>
      <c r="H42" s="39"/>
      <c r="I42" s="39"/>
      <c r="J42" s="41"/>
      <c r="K42" s="41"/>
      <c r="L42" s="41"/>
      <c r="M42" s="43"/>
      <c r="N42" s="43"/>
    </row>
    <row r="43" spans="1:14" ht="12.75">
      <c r="A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</row>
    <row r="44" spans="1:14" ht="12.75">
      <c r="A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</sheetData>
  <sheetProtection/>
  <mergeCells count="12">
    <mergeCell ref="B24:B28"/>
    <mergeCell ref="C24:C28"/>
    <mergeCell ref="B29:B33"/>
    <mergeCell ref="C29:C33"/>
    <mergeCell ref="C12:C16"/>
    <mergeCell ref="B17:B22"/>
    <mergeCell ref="C17:C22"/>
    <mergeCell ref="B2:C2"/>
    <mergeCell ref="F2:H2"/>
    <mergeCell ref="B7:B11"/>
    <mergeCell ref="B12:B16"/>
    <mergeCell ref="C7:C11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Q44" sqref="Q44"/>
    </sheetView>
  </sheetViews>
  <sheetFormatPr defaultColWidth="9.140625" defaultRowHeight="12.75"/>
  <cols>
    <col min="1" max="2" width="9.140625" style="55" customWidth="1"/>
    <col min="3" max="3" width="10.8515625" style="55" customWidth="1"/>
    <col min="4" max="4" width="9.140625" style="55" customWidth="1"/>
    <col min="5" max="5" width="11.140625" style="55" customWidth="1"/>
    <col min="6" max="12" width="9.140625" style="55" customWidth="1"/>
    <col min="13" max="13" width="32.140625" style="55" bestFit="1" customWidth="1"/>
    <col min="14" max="14" width="46.28125" style="55" bestFit="1" customWidth="1"/>
    <col min="15" max="16384" width="9.140625" style="55" customWidth="1"/>
  </cols>
  <sheetData>
    <row r="1" spans="1:14" ht="12.75">
      <c r="A1" s="12" t="s">
        <v>160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ht="12" customHeight="1">
      <c r="A6" s="27" t="s">
        <v>96</v>
      </c>
      <c r="B6" s="162" t="s">
        <v>64</v>
      </c>
      <c r="C6" s="166" t="s">
        <v>65</v>
      </c>
      <c r="D6" s="28" t="s">
        <v>15</v>
      </c>
      <c r="E6" s="28" t="s">
        <v>19</v>
      </c>
      <c r="F6" s="28"/>
      <c r="G6" s="28">
        <v>5</v>
      </c>
      <c r="H6" s="28"/>
      <c r="I6" s="28">
        <v>1500</v>
      </c>
      <c r="J6" s="28"/>
      <c r="K6" s="28"/>
      <c r="L6" s="31">
        <f aca="true" t="shared" si="0" ref="L6:L19">SUM(I6:K6)</f>
        <v>1500</v>
      </c>
      <c r="M6" s="32" t="s">
        <v>91</v>
      </c>
      <c r="N6" s="33" t="s">
        <v>237</v>
      </c>
    </row>
    <row r="7" spans="1:14" ht="12.75">
      <c r="A7" s="27" t="s">
        <v>97</v>
      </c>
      <c r="B7" s="163"/>
      <c r="C7" s="167"/>
      <c r="D7" s="28" t="s">
        <v>15</v>
      </c>
      <c r="E7" s="28" t="s">
        <v>19</v>
      </c>
      <c r="F7" s="28"/>
      <c r="G7" s="28">
        <v>3</v>
      </c>
      <c r="H7" s="28"/>
      <c r="I7" s="28"/>
      <c r="J7" s="28">
        <v>900</v>
      </c>
      <c r="K7" s="28"/>
      <c r="L7" s="31">
        <f t="shared" si="0"/>
        <v>900</v>
      </c>
      <c r="M7" s="32" t="s">
        <v>91</v>
      </c>
      <c r="N7" s="33" t="s">
        <v>237</v>
      </c>
    </row>
    <row r="8" spans="1:14" ht="12.75">
      <c r="A8" s="27" t="s">
        <v>98</v>
      </c>
      <c r="B8" s="163"/>
      <c r="C8" s="167"/>
      <c r="D8" s="28" t="s">
        <v>15</v>
      </c>
      <c r="E8" s="28" t="s">
        <v>19</v>
      </c>
      <c r="F8" s="28"/>
      <c r="G8" s="28">
        <v>3</v>
      </c>
      <c r="H8" s="28"/>
      <c r="I8" s="28"/>
      <c r="J8" s="28"/>
      <c r="K8" s="28">
        <v>900</v>
      </c>
      <c r="L8" s="31">
        <f t="shared" si="0"/>
        <v>900</v>
      </c>
      <c r="M8" s="32" t="s">
        <v>91</v>
      </c>
      <c r="N8" s="33" t="s">
        <v>237</v>
      </c>
    </row>
    <row r="9" spans="1:14" ht="12.75">
      <c r="A9" s="27" t="s">
        <v>99</v>
      </c>
      <c r="B9" s="163"/>
      <c r="C9" s="167"/>
      <c r="D9" s="28" t="s">
        <v>15</v>
      </c>
      <c r="E9" s="28" t="s">
        <v>19</v>
      </c>
      <c r="F9" s="28"/>
      <c r="G9" s="28">
        <v>3</v>
      </c>
      <c r="H9" s="28"/>
      <c r="I9" s="28">
        <v>900</v>
      </c>
      <c r="J9" s="28"/>
      <c r="K9" s="28"/>
      <c r="L9" s="31">
        <f t="shared" si="0"/>
        <v>900</v>
      </c>
      <c r="M9" s="32" t="s">
        <v>91</v>
      </c>
      <c r="N9" s="33" t="s">
        <v>237</v>
      </c>
    </row>
    <row r="10" spans="1:14" ht="12.75">
      <c r="A10" s="27" t="s">
        <v>100</v>
      </c>
      <c r="B10" s="164"/>
      <c r="C10" s="168"/>
      <c r="D10" s="28" t="s">
        <v>15</v>
      </c>
      <c r="E10" s="28" t="s">
        <v>19</v>
      </c>
      <c r="F10" s="28"/>
      <c r="G10" s="28">
        <v>5</v>
      </c>
      <c r="H10" s="28"/>
      <c r="I10" s="28"/>
      <c r="J10" s="28">
        <v>1500</v>
      </c>
      <c r="K10" s="28"/>
      <c r="L10" s="31">
        <f t="shared" si="0"/>
        <v>1500</v>
      </c>
      <c r="M10" s="32" t="s">
        <v>91</v>
      </c>
      <c r="N10" s="33" t="s">
        <v>237</v>
      </c>
    </row>
    <row r="11" spans="1:14" ht="12" customHeight="1">
      <c r="A11" s="27" t="s">
        <v>101</v>
      </c>
      <c r="B11" s="162" t="s">
        <v>64</v>
      </c>
      <c r="C11" s="166" t="s">
        <v>65</v>
      </c>
      <c r="D11" s="28" t="s">
        <v>15</v>
      </c>
      <c r="E11" s="28" t="s">
        <v>19</v>
      </c>
      <c r="F11" s="28"/>
      <c r="G11" s="28">
        <v>3</v>
      </c>
      <c r="H11" s="28"/>
      <c r="I11" s="28"/>
      <c r="J11" s="28"/>
      <c r="K11" s="28">
        <v>900</v>
      </c>
      <c r="L11" s="31">
        <f t="shared" si="0"/>
        <v>900</v>
      </c>
      <c r="M11" s="32" t="s">
        <v>91</v>
      </c>
      <c r="N11" s="33" t="s">
        <v>237</v>
      </c>
    </row>
    <row r="12" spans="1:14" ht="12" customHeight="1">
      <c r="A12" s="27" t="s">
        <v>102</v>
      </c>
      <c r="B12" s="163"/>
      <c r="C12" s="167"/>
      <c r="D12" s="28" t="s">
        <v>15</v>
      </c>
      <c r="E12" s="28" t="s">
        <v>19</v>
      </c>
      <c r="F12" s="28"/>
      <c r="G12" s="28">
        <v>2</v>
      </c>
      <c r="H12" s="28"/>
      <c r="I12" s="28">
        <v>900</v>
      </c>
      <c r="J12" s="28"/>
      <c r="K12" s="28"/>
      <c r="L12" s="31">
        <f t="shared" si="0"/>
        <v>900</v>
      </c>
      <c r="M12" s="32" t="s">
        <v>91</v>
      </c>
      <c r="N12" s="33" t="s">
        <v>237</v>
      </c>
    </row>
    <row r="13" spans="1:14" ht="12" customHeight="1">
      <c r="A13" s="27" t="s">
        <v>103</v>
      </c>
      <c r="B13" s="163"/>
      <c r="C13" s="167"/>
      <c r="D13" s="28" t="s">
        <v>15</v>
      </c>
      <c r="E13" s="28" t="s">
        <v>19</v>
      </c>
      <c r="F13" s="28"/>
      <c r="G13" s="28">
        <v>2</v>
      </c>
      <c r="H13" s="28"/>
      <c r="I13" s="28"/>
      <c r="J13" s="28">
        <v>600</v>
      </c>
      <c r="K13" s="28"/>
      <c r="L13" s="31">
        <f t="shared" si="0"/>
        <v>600</v>
      </c>
      <c r="M13" s="32" t="s">
        <v>91</v>
      </c>
      <c r="N13" s="33" t="s">
        <v>237</v>
      </c>
    </row>
    <row r="14" spans="1:14" ht="12.75">
      <c r="A14" s="27" t="s">
        <v>104</v>
      </c>
      <c r="B14" s="163"/>
      <c r="C14" s="167"/>
      <c r="D14" s="28" t="s">
        <v>15</v>
      </c>
      <c r="E14" s="28" t="s">
        <v>19</v>
      </c>
      <c r="F14" s="28"/>
      <c r="G14" s="28">
        <v>1</v>
      </c>
      <c r="H14" s="28"/>
      <c r="I14" s="28"/>
      <c r="J14" s="28"/>
      <c r="K14" s="28">
        <v>300</v>
      </c>
      <c r="L14" s="31">
        <f t="shared" si="0"/>
        <v>300</v>
      </c>
      <c r="M14" s="32" t="s">
        <v>91</v>
      </c>
      <c r="N14" s="33" t="s">
        <v>237</v>
      </c>
    </row>
    <row r="15" spans="1:14" ht="12.75">
      <c r="A15" s="27" t="s">
        <v>105</v>
      </c>
      <c r="B15" s="163"/>
      <c r="C15" s="167"/>
      <c r="D15" s="28" t="s">
        <v>15</v>
      </c>
      <c r="E15" s="28" t="s">
        <v>19</v>
      </c>
      <c r="F15" s="28"/>
      <c r="G15" s="28">
        <v>1</v>
      </c>
      <c r="H15" s="28"/>
      <c r="I15" s="28">
        <v>300</v>
      </c>
      <c r="J15" s="28"/>
      <c r="K15" s="28"/>
      <c r="L15" s="31">
        <f>SUM(I15:K15)</f>
        <v>300</v>
      </c>
      <c r="M15" s="32" t="s">
        <v>91</v>
      </c>
      <c r="N15" s="33" t="s">
        <v>237</v>
      </c>
    </row>
    <row r="16" spans="1:14" ht="12.75">
      <c r="A16" s="27" t="s">
        <v>118</v>
      </c>
      <c r="B16" s="163"/>
      <c r="C16" s="167"/>
      <c r="D16" s="28" t="s">
        <v>15</v>
      </c>
      <c r="E16" s="28" t="s">
        <v>19</v>
      </c>
      <c r="F16" s="28"/>
      <c r="G16" s="28"/>
      <c r="H16" s="28"/>
      <c r="I16" s="28"/>
      <c r="J16" s="28"/>
      <c r="K16" s="28"/>
      <c r="L16" s="31">
        <f>SUM(I16:K16)</f>
        <v>0</v>
      </c>
      <c r="M16" s="32"/>
      <c r="N16" s="33" t="s">
        <v>27</v>
      </c>
    </row>
    <row r="17" spans="1:14" ht="12.75">
      <c r="A17" s="27" t="s">
        <v>119</v>
      </c>
      <c r="B17" s="164"/>
      <c r="C17" s="168"/>
      <c r="D17" s="28" t="s">
        <v>15</v>
      </c>
      <c r="E17" s="28" t="s">
        <v>19</v>
      </c>
      <c r="F17" s="28"/>
      <c r="G17" s="28"/>
      <c r="H17" s="28"/>
      <c r="I17" s="28"/>
      <c r="J17" s="28"/>
      <c r="K17" s="28"/>
      <c r="L17" s="31">
        <f t="shared" si="0"/>
        <v>0</v>
      </c>
      <c r="M17" s="32"/>
      <c r="N17" s="33" t="s">
        <v>27</v>
      </c>
    </row>
    <row r="18" spans="1:14" ht="25.5">
      <c r="A18" s="27" t="s">
        <v>116</v>
      </c>
      <c r="B18" s="61" t="s">
        <v>239</v>
      </c>
      <c r="C18" s="62" t="s">
        <v>240</v>
      </c>
      <c r="D18" s="28" t="s">
        <v>15</v>
      </c>
      <c r="E18" s="28" t="s">
        <v>19</v>
      </c>
      <c r="F18" s="28"/>
      <c r="G18" s="28">
        <v>1</v>
      </c>
      <c r="H18" s="28"/>
      <c r="I18" s="28"/>
      <c r="J18" s="28">
        <v>300</v>
      </c>
      <c r="K18" s="28"/>
      <c r="L18" s="31">
        <f t="shared" si="0"/>
        <v>300</v>
      </c>
      <c r="M18" s="32" t="s">
        <v>91</v>
      </c>
      <c r="N18" s="33" t="s">
        <v>201</v>
      </c>
    </row>
    <row r="19" spans="1:14" ht="25.5">
      <c r="A19" s="27" t="s">
        <v>117</v>
      </c>
      <c r="B19" s="61" t="s">
        <v>239</v>
      </c>
      <c r="C19" s="62" t="s">
        <v>240</v>
      </c>
      <c r="D19" s="28" t="s">
        <v>15</v>
      </c>
      <c r="E19" s="28" t="s">
        <v>19</v>
      </c>
      <c r="F19" s="28"/>
      <c r="G19" s="28">
        <v>1</v>
      </c>
      <c r="H19" s="28"/>
      <c r="I19" s="28"/>
      <c r="J19" s="28"/>
      <c r="K19" s="28"/>
      <c r="L19" s="31">
        <f t="shared" si="0"/>
        <v>0</v>
      </c>
      <c r="M19" s="32" t="s">
        <v>91</v>
      </c>
      <c r="N19" s="33" t="s">
        <v>202</v>
      </c>
    </row>
    <row r="20" spans="1:14" ht="12.75">
      <c r="A20" s="34"/>
      <c r="B20" s="29"/>
      <c r="C20" s="29"/>
      <c r="D20" s="29"/>
      <c r="E20" s="29"/>
      <c r="F20" s="35"/>
      <c r="G20" s="29"/>
      <c r="H20" s="29"/>
      <c r="I20" s="29"/>
      <c r="J20" s="29"/>
      <c r="K20" s="29"/>
      <c r="L20" s="36"/>
      <c r="M20" s="37"/>
      <c r="N20" s="38"/>
    </row>
    <row r="21" spans="1:14" ht="13.5" thickBot="1">
      <c r="A21" s="68" t="s">
        <v>4</v>
      </c>
      <c r="B21" s="69" t="s">
        <v>147</v>
      </c>
      <c r="C21" s="69" t="s">
        <v>81</v>
      </c>
      <c r="D21" s="69" t="s">
        <v>149</v>
      </c>
      <c r="E21" s="69"/>
      <c r="F21" s="69">
        <f aca="true" t="shared" si="1" ref="F21:L21">SUM(F6:F20)</f>
        <v>0</v>
      </c>
      <c r="G21" s="69">
        <f t="shared" si="1"/>
        <v>30</v>
      </c>
      <c r="H21" s="69">
        <f t="shared" si="1"/>
        <v>0</v>
      </c>
      <c r="I21" s="69">
        <f t="shared" si="1"/>
        <v>3600</v>
      </c>
      <c r="J21" s="69">
        <f t="shared" si="1"/>
        <v>3300</v>
      </c>
      <c r="K21" s="69">
        <f t="shared" si="1"/>
        <v>2100</v>
      </c>
      <c r="L21" s="69">
        <f t="shared" si="1"/>
        <v>9000</v>
      </c>
      <c r="M21" s="70" t="s">
        <v>278</v>
      </c>
      <c r="N21" s="71"/>
    </row>
    <row r="22" spans="1:14" ht="12.75">
      <c r="A22" s="39"/>
      <c r="B22" s="16"/>
      <c r="C22" s="16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1:14" ht="12.75">
      <c r="A23" s="72"/>
      <c r="B23" s="73"/>
      <c r="C23" s="74" t="s">
        <v>233</v>
      </c>
      <c r="D23" s="75"/>
      <c r="E23" s="76"/>
      <c r="F23" s="16"/>
      <c r="G23" s="16"/>
      <c r="H23" s="39"/>
      <c r="I23" s="39"/>
      <c r="J23" s="41"/>
      <c r="K23" s="41"/>
      <c r="L23" s="41"/>
      <c r="M23" s="41"/>
      <c r="N23" s="41"/>
    </row>
    <row r="24" spans="1:14" ht="12.75">
      <c r="A24" s="74" t="s">
        <v>192</v>
      </c>
      <c r="B24" s="76"/>
      <c r="C24" s="81">
        <v>0.5</v>
      </c>
      <c r="D24" s="79">
        <f>SUM(L6:L19)</f>
        <v>9000</v>
      </c>
      <c r="E24" s="80">
        <f>C24*D24</f>
        <v>4500</v>
      </c>
      <c r="F24" s="16"/>
      <c r="G24" s="16"/>
      <c r="H24" s="39"/>
      <c r="I24" s="39"/>
      <c r="J24" s="41"/>
      <c r="K24" s="41"/>
      <c r="L24" s="42"/>
      <c r="M24" s="43"/>
      <c r="N24" s="43"/>
    </row>
    <row r="25" spans="1:14" ht="12.75">
      <c r="A25" s="77" t="s">
        <v>194</v>
      </c>
      <c r="B25" s="77"/>
      <c r="C25" s="77"/>
      <c r="D25" s="79">
        <f>SUM(D24:D24)</f>
        <v>9000</v>
      </c>
      <c r="E25" s="82">
        <f>SUM(E24:E24)</f>
        <v>4500</v>
      </c>
      <c r="F25" s="16"/>
      <c r="G25" s="16"/>
      <c r="H25" s="39"/>
      <c r="I25" s="39"/>
      <c r="J25" s="41"/>
      <c r="K25" s="41"/>
      <c r="L25" s="41"/>
      <c r="M25" s="43"/>
      <c r="N25" s="43"/>
    </row>
    <row r="26" spans="1:14" ht="12.75">
      <c r="A26" s="39"/>
      <c r="B26" s="16"/>
      <c r="C26" s="16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</row>
    <row r="27" spans="1:14" ht="12.75">
      <c r="A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</sheetData>
  <sheetProtection/>
  <mergeCells count="6">
    <mergeCell ref="B2:C2"/>
    <mergeCell ref="F2:H2"/>
    <mergeCell ref="B6:B10"/>
    <mergeCell ref="C6:C10"/>
    <mergeCell ref="B11:B17"/>
    <mergeCell ref="C11:C17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SheetLayoutView="100" zoomScalePageLayoutView="0" workbookViewId="0" topLeftCell="A10">
      <selection activeCell="Q44" sqref="Q44"/>
    </sheetView>
  </sheetViews>
  <sheetFormatPr defaultColWidth="9.140625" defaultRowHeight="12.75"/>
  <cols>
    <col min="1" max="2" width="9.140625" style="16" customWidth="1"/>
    <col min="3" max="3" width="10.8515625" style="16" customWidth="1"/>
    <col min="4" max="4" width="9.140625" style="16" customWidth="1"/>
    <col min="5" max="5" width="11.140625" style="16" customWidth="1"/>
    <col min="6" max="12" width="9.140625" style="16" customWidth="1"/>
    <col min="13" max="13" width="30.140625" style="16" bestFit="1" customWidth="1"/>
    <col min="14" max="14" width="34.140625" style="16" bestFit="1" customWidth="1"/>
    <col min="15" max="16384" width="9.140625" style="16" customWidth="1"/>
  </cols>
  <sheetData>
    <row r="1" spans="1:14" ht="12.75">
      <c r="A1" s="12" t="s">
        <v>159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ht="12.75">
      <c r="A6" s="27" t="s">
        <v>242</v>
      </c>
      <c r="B6" s="29"/>
      <c r="C6" s="29"/>
      <c r="D6" s="28" t="s">
        <v>15</v>
      </c>
      <c r="E6" s="28" t="s">
        <v>243</v>
      </c>
      <c r="F6" s="28"/>
      <c r="G6" s="28"/>
      <c r="H6" s="28"/>
      <c r="I6" s="28"/>
      <c r="J6" s="28"/>
      <c r="K6" s="28"/>
      <c r="L6" s="31">
        <f>SUM(I6:K6)</f>
        <v>0</v>
      </c>
      <c r="M6" s="32" t="s">
        <v>245</v>
      </c>
      <c r="N6" s="33" t="s">
        <v>244</v>
      </c>
    </row>
    <row r="7" spans="1:14" s="55" customFormat="1" ht="12.75" customHeight="1">
      <c r="A7" s="27" t="s">
        <v>20</v>
      </c>
      <c r="B7" s="162" t="s">
        <v>64</v>
      </c>
      <c r="C7" s="166" t="s">
        <v>65</v>
      </c>
      <c r="D7" s="28" t="s">
        <v>15</v>
      </c>
      <c r="E7" s="28" t="s">
        <v>22</v>
      </c>
      <c r="F7" s="28">
        <v>7</v>
      </c>
      <c r="G7" s="28"/>
      <c r="H7" s="28"/>
      <c r="I7" s="28">
        <v>224</v>
      </c>
      <c r="J7" s="28"/>
      <c r="K7" s="28"/>
      <c r="L7" s="31">
        <f>SUM(I7:K7)</f>
        <v>224</v>
      </c>
      <c r="M7" s="32" t="s">
        <v>91</v>
      </c>
      <c r="N7" s="33" t="s">
        <v>268</v>
      </c>
    </row>
    <row r="8" spans="1:14" s="55" customFormat="1" ht="12.75">
      <c r="A8" s="27" t="s">
        <v>21</v>
      </c>
      <c r="B8" s="163"/>
      <c r="C8" s="167"/>
      <c r="D8" s="28" t="s">
        <v>15</v>
      </c>
      <c r="E8" s="28" t="s">
        <v>22</v>
      </c>
      <c r="F8" s="28">
        <v>1</v>
      </c>
      <c r="G8" s="28"/>
      <c r="H8" s="28"/>
      <c r="I8" s="28"/>
      <c r="J8" s="28">
        <v>200</v>
      </c>
      <c r="K8" s="28"/>
      <c r="L8" s="31">
        <f aca="true" t="shared" si="0" ref="L8:L35">SUM(I8:K8)</f>
        <v>200</v>
      </c>
      <c r="M8" s="32" t="s">
        <v>91</v>
      </c>
      <c r="N8" s="33" t="s">
        <v>252</v>
      </c>
    </row>
    <row r="9" spans="1:14" s="55" customFormat="1" ht="12.75">
      <c r="A9" s="27" t="s">
        <v>23</v>
      </c>
      <c r="B9" s="163"/>
      <c r="C9" s="167"/>
      <c r="D9" s="28" t="s">
        <v>15</v>
      </c>
      <c r="E9" s="28" t="s">
        <v>22</v>
      </c>
      <c r="F9" s="28">
        <v>1</v>
      </c>
      <c r="G9" s="28"/>
      <c r="H9" s="28"/>
      <c r="I9" s="28"/>
      <c r="J9" s="28"/>
      <c r="K9" s="28">
        <v>200</v>
      </c>
      <c r="L9" s="31">
        <f t="shared" si="0"/>
        <v>200</v>
      </c>
      <c r="M9" s="32" t="s">
        <v>91</v>
      </c>
      <c r="N9" s="33" t="s">
        <v>252</v>
      </c>
    </row>
    <row r="10" spans="1:14" ht="12.75">
      <c r="A10" s="27" t="s">
        <v>25</v>
      </c>
      <c r="B10" s="163"/>
      <c r="C10" s="167"/>
      <c r="D10" s="28" t="s">
        <v>15</v>
      </c>
      <c r="E10" s="28" t="s">
        <v>22</v>
      </c>
      <c r="F10" s="28">
        <v>1</v>
      </c>
      <c r="G10" s="28"/>
      <c r="H10" s="28"/>
      <c r="I10" s="28">
        <v>21</v>
      </c>
      <c r="J10" s="28"/>
      <c r="K10" s="28"/>
      <c r="L10" s="31">
        <f t="shared" si="0"/>
        <v>21</v>
      </c>
      <c r="M10" s="32" t="s">
        <v>91</v>
      </c>
      <c r="N10" s="33" t="s">
        <v>255</v>
      </c>
    </row>
    <row r="11" spans="1:14" s="55" customFormat="1" ht="12.75">
      <c r="A11" s="27" t="s">
        <v>31</v>
      </c>
      <c r="B11" s="163"/>
      <c r="C11" s="167"/>
      <c r="D11" s="28" t="s">
        <v>15</v>
      </c>
      <c r="E11" s="28" t="s">
        <v>22</v>
      </c>
      <c r="F11" s="28">
        <v>10</v>
      </c>
      <c r="G11" s="28"/>
      <c r="H11" s="28"/>
      <c r="I11" s="28"/>
      <c r="J11" s="28">
        <v>160</v>
      </c>
      <c r="K11" s="28"/>
      <c r="L11" s="31">
        <f t="shared" si="0"/>
        <v>160</v>
      </c>
      <c r="M11" s="32" t="s">
        <v>91</v>
      </c>
      <c r="N11" s="33" t="s">
        <v>253</v>
      </c>
    </row>
    <row r="12" spans="1:14" s="55" customFormat="1" ht="12.75">
      <c r="A12" s="27" t="s">
        <v>32</v>
      </c>
      <c r="B12" s="163"/>
      <c r="C12" s="167"/>
      <c r="D12" s="28" t="s">
        <v>15</v>
      </c>
      <c r="E12" s="28" t="s">
        <v>22</v>
      </c>
      <c r="F12" s="28">
        <v>10</v>
      </c>
      <c r="G12" s="28"/>
      <c r="H12" s="28"/>
      <c r="I12" s="28"/>
      <c r="J12" s="28"/>
      <c r="K12" s="28">
        <v>160</v>
      </c>
      <c r="L12" s="31">
        <f t="shared" si="0"/>
        <v>160</v>
      </c>
      <c r="M12" s="32" t="s">
        <v>91</v>
      </c>
      <c r="N12" s="33" t="s">
        <v>253</v>
      </c>
    </row>
    <row r="13" spans="1:14" s="55" customFormat="1" ht="12.75">
      <c r="A13" s="27" t="s">
        <v>33</v>
      </c>
      <c r="B13" s="163"/>
      <c r="C13" s="167"/>
      <c r="D13" s="28" t="s">
        <v>15</v>
      </c>
      <c r="E13" s="28" t="s">
        <v>22</v>
      </c>
      <c r="F13" s="28">
        <v>10</v>
      </c>
      <c r="G13" s="28"/>
      <c r="H13" s="28"/>
      <c r="I13" s="28">
        <v>160</v>
      </c>
      <c r="J13" s="28"/>
      <c r="K13" s="28"/>
      <c r="L13" s="31">
        <f t="shared" si="0"/>
        <v>160</v>
      </c>
      <c r="M13" s="32" t="s">
        <v>91</v>
      </c>
      <c r="N13" s="33" t="s">
        <v>253</v>
      </c>
    </row>
    <row r="14" spans="1:14" s="55" customFormat="1" ht="12.75">
      <c r="A14" s="27" t="s">
        <v>34</v>
      </c>
      <c r="B14" s="162" t="s">
        <v>64</v>
      </c>
      <c r="C14" s="166" t="s">
        <v>65</v>
      </c>
      <c r="D14" s="28" t="s">
        <v>15</v>
      </c>
      <c r="E14" s="28" t="s">
        <v>22</v>
      </c>
      <c r="F14" s="28">
        <v>12</v>
      </c>
      <c r="G14" s="28"/>
      <c r="H14" s="28"/>
      <c r="I14" s="28"/>
      <c r="J14" s="28">
        <v>384</v>
      </c>
      <c r="K14" s="28"/>
      <c r="L14" s="31">
        <f t="shared" si="0"/>
        <v>384</v>
      </c>
      <c r="M14" s="32" t="s">
        <v>91</v>
      </c>
      <c r="N14" s="33" t="s">
        <v>253</v>
      </c>
    </row>
    <row r="15" spans="1:14" s="55" customFormat="1" ht="12.75">
      <c r="A15" s="27" t="s">
        <v>35</v>
      </c>
      <c r="B15" s="163"/>
      <c r="C15" s="167"/>
      <c r="D15" s="28" t="s">
        <v>15</v>
      </c>
      <c r="E15" s="28" t="s">
        <v>22</v>
      </c>
      <c r="F15" s="28">
        <v>8</v>
      </c>
      <c r="G15" s="28"/>
      <c r="H15" s="28"/>
      <c r="I15" s="28"/>
      <c r="J15" s="28"/>
      <c r="K15" s="28">
        <v>256</v>
      </c>
      <c r="L15" s="31">
        <f t="shared" si="0"/>
        <v>256</v>
      </c>
      <c r="M15" s="32" t="s">
        <v>91</v>
      </c>
      <c r="N15" s="33" t="s">
        <v>253</v>
      </c>
    </row>
    <row r="16" spans="1:14" s="55" customFormat="1" ht="12.75">
      <c r="A16" s="27" t="s">
        <v>36</v>
      </c>
      <c r="B16" s="163"/>
      <c r="C16" s="167"/>
      <c r="D16" s="28" t="s">
        <v>15</v>
      </c>
      <c r="E16" s="28" t="s">
        <v>22</v>
      </c>
      <c r="F16" s="28">
        <v>10</v>
      </c>
      <c r="G16" s="28"/>
      <c r="H16" s="28"/>
      <c r="I16" s="28">
        <v>160</v>
      </c>
      <c r="J16" s="28"/>
      <c r="K16" s="28"/>
      <c r="L16" s="31">
        <f t="shared" si="0"/>
        <v>160</v>
      </c>
      <c r="M16" s="32" t="s">
        <v>91</v>
      </c>
      <c r="N16" s="33" t="s">
        <v>253</v>
      </c>
    </row>
    <row r="17" spans="1:14" s="55" customFormat="1" ht="12.75">
      <c r="A17" s="27" t="s">
        <v>37</v>
      </c>
      <c r="B17" s="163"/>
      <c r="C17" s="167"/>
      <c r="D17" s="28" t="s">
        <v>15</v>
      </c>
      <c r="E17" s="28" t="s">
        <v>22</v>
      </c>
      <c r="F17" s="28">
        <v>10</v>
      </c>
      <c r="G17" s="28"/>
      <c r="H17" s="28"/>
      <c r="I17" s="28"/>
      <c r="J17" s="28">
        <v>160</v>
      </c>
      <c r="K17" s="28"/>
      <c r="L17" s="31">
        <f t="shared" si="0"/>
        <v>160</v>
      </c>
      <c r="M17" s="32" t="s">
        <v>91</v>
      </c>
      <c r="N17" s="33" t="s">
        <v>253</v>
      </c>
    </row>
    <row r="18" spans="1:14" s="55" customFormat="1" ht="12.75">
      <c r="A18" s="27" t="s">
        <v>38</v>
      </c>
      <c r="B18" s="163"/>
      <c r="C18" s="167"/>
      <c r="D18" s="28" t="s">
        <v>15</v>
      </c>
      <c r="E18" s="28" t="s">
        <v>22</v>
      </c>
      <c r="F18" s="28">
        <v>10</v>
      </c>
      <c r="G18" s="28"/>
      <c r="H18" s="28"/>
      <c r="I18" s="28"/>
      <c r="J18" s="28"/>
      <c r="K18" s="28">
        <v>160</v>
      </c>
      <c r="L18" s="31">
        <f t="shared" si="0"/>
        <v>160</v>
      </c>
      <c r="M18" s="32" t="s">
        <v>91</v>
      </c>
      <c r="N18" s="33" t="s">
        <v>253</v>
      </c>
    </row>
    <row r="19" spans="1:14" ht="12.75">
      <c r="A19" s="27" t="s">
        <v>39</v>
      </c>
      <c r="B19" s="163"/>
      <c r="C19" s="167"/>
      <c r="D19" s="28" t="s">
        <v>15</v>
      </c>
      <c r="E19" s="28" t="s">
        <v>22</v>
      </c>
      <c r="F19" s="28">
        <v>2</v>
      </c>
      <c r="G19" s="28"/>
      <c r="H19" s="28"/>
      <c r="I19" s="28">
        <v>42</v>
      </c>
      <c r="J19" s="28"/>
      <c r="K19" s="28"/>
      <c r="L19" s="31">
        <f t="shared" si="0"/>
        <v>42</v>
      </c>
      <c r="M19" s="32" t="s">
        <v>91</v>
      </c>
      <c r="N19" s="33" t="s">
        <v>255</v>
      </c>
    </row>
    <row r="20" spans="1:14" s="55" customFormat="1" ht="12.75">
      <c r="A20" s="27" t="s">
        <v>40</v>
      </c>
      <c r="B20" s="163"/>
      <c r="C20" s="167"/>
      <c r="D20" s="28" t="s">
        <v>15</v>
      </c>
      <c r="E20" s="28" t="s">
        <v>22</v>
      </c>
      <c r="F20" s="28">
        <v>9</v>
      </c>
      <c r="G20" s="28"/>
      <c r="H20" s="28"/>
      <c r="I20" s="28"/>
      <c r="J20" s="28">
        <v>288</v>
      </c>
      <c r="K20" s="28"/>
      <c r="L20" s="31">
        <f t="shared" si="0"/>
        <v>288</v>
      </c>
      <c r="M20" s="32" t="s">
        <v>91</v>
      </c>
      <c r="N20" s="33" t="s">
        <v>268</v>
      </c>
    </row>
    <row r="21" spans="1:14" s="55" customFormat="1" ht="12.75">
      <c r="A21" s="27" t="s">
        <v>41</v>
      </c>
      <c r="B21" s="162" t="s">
        <v>64</v>
      </c>
      <c r="C21" s="166" t="s">
        <v>65</v>
      </c>
      <c r="D21" s="28" t="s">
        <v>15</v>
      </c>
      <c r="E21" s="28" t="s">
        <v>22</v>
      </c>
      <c r="F21" s="28">
        <v>1</v>
      </c>
      <c r="G21" s="28"/>
      <c r="H21" s="28"/>
      <c r="I21" s="28"/>
      <c r="J21" s="28"/>
      <c r="K21" s="28">
        <v>200</v>
      </c>
      <c r="L21" s="31">
        <f t="shared" si="0"/>
        <v>200</v>
      </c>
      <c r="M21" s="32" t="s">
        <v>91</v>
      </c>
      <c r="N21" s="33" t="s">
        <v>252</v>
      </c>
    </row>
    <row r="22" spans="1:14" s="55" customFormat="1" ht="12.75">
      <c r="A22" s="27" t="s">
        <v>171</v>
      </c>
      <c r="B22" s="163"/>
      <c r="C22" s="167"/>
      <c r="D22" s="28" t="s">
        <v>15</v>
      </c>
      <c r="E22" s="28" t="s">
        <v>22</v>
      </c>
      <c r="F22" s="28">
        <v>1</v>
      </c>
      <c r="G22" s="28"/>
      <c r="H22" s="28"/>
      <c r="I22" s="28">
        <v>200</v>
      </c>
      <c r="J22" s="28"/>
      <c r="K22" s="28"/>
      <c r="L22" s="31">
        <f t="shared" si="0"/>
        <v>200</v>
      </c>
      <c r="M22" s="32" t="s">
        <v>91</v>
      </c>
      <c r="N22" s="33" t="s">
        <v>252</v>
      </c>
    </row>
    <row r="23" spans="1:14" ht="12.75">
      <c r="A23" s="27" t="s">
        <v>172</v>
      </c>
      <c r="B23" s="163"/>
      <c r="C23" s="167"/>
      <c r="D23" s="28" t="s">
        <v>15</v>
      </c>
      <c r="E23" s="28" t="s">
        <v>22</v>
      </c>
      <c r="F23" s="28">
        <v>10</v>
      </c>
      <c r="G23" s="28"/>
      <c r="H23" s="28"/>
      <c r="I23" s="28"/>
      <c r="J23" s="28">
        <v>160</v>
      </c>
      <c r="K23" s="28"/>
      <c r="L23" s="31">
        <f t="shared" si="0"/>
        <v>160</v>
      </c>
      <c r="M23" s="32" t="s">
        <v>91</v>
      </c>
      <c r="N23" s="33" t="s">
        <v>253</v>
      </c>
    </row>
    <row r="24" spans="1:14" s="55" customFormat="1" ht="12.75">
      <c r="A24" s="27" t="s">
        <v>173</v>
      </c>
      <c r="B24" s="163"/>
      <c r="C24" s="167"/>
      <c r="D24" s="28" t="s">
        <v>15</v>
      </c>
      <c r="E24" s="28" t="s">
        <v>22</v>
      </c>
      <c r="F24" s="28">
        <v>10</v>
      </c>
      <c r="G24" s="28"/>
      <c r="H24" s="28"/>
      <c r="I24" s="28"/>
      <c r="J24" s="28"/>
      <c r="K24" s="28">
        <v>160</v>
      </c>
      <c r="L24" s="31">
        <f t="shared" si="0"/>
        <v>160</v>
      </c>
      <c r="M24" s="32" t="s">
        <v>91</v>
      </c>
      <c r="N24" s="33" t="s">
        <v>253</v>
      </c>
    </row>
    <row r="25" spans="1:14" s="55" customFormat="1" ht="12.75">
      <c r="A25" s="27" t="s">
        <v>174</v>
      </c>
      <c r="B25" s="163"/>
      <c r="C25" s="167"/>
      <c r="D25" s="28" t="s">
        <v>15</v>
      </c>
      <c r="E25" s="28" t="s">
        <v>22</v>
      </c>
      <c r="F25" s="28">
        <v>10</v>
      </c>
      <c r="G25" s="28"/>
      <c r="H25" s="28"/>
      <c r="I25" s="28">
        <v>160</v>
      </c>
      <c r="J25" s="28"/>
      <c r="K25" s="28"/>
      <c r="L25" s="31">
        <f t="shared" si="0"/>
        <v>160</v>
      </c>
      <c r="M25" s="32" t="s">
        <v>91</v>
      </c>
      <c r="N25" s="33" t="s">
        <v>253</v>
      </c>
    </row>
    <row r="26" spans="1:14" s="55" customFormat="1" ht="12.75">
      <c r="A26" s="27" t="s">
        <v>175</v>
      </c>
      <c r="B26" s="163"/>
      <c r="C26" s="167"/>
      <c r="D26" s="28" t="s">
        <v>15</v>
      </c>
      <c r="E26" s="28" t="s">
        <v>22</v>
      </c>
      <c r="F26" s="28">
        <v>10</v>
      </c>
      <c r="G26" s="28"/>
      <c r="H26" s="28"/>
      <c r="I26" s="28"/>
      <c r="J26" s="28">
        <v>160</v>
      </c>
      <c r="K26" s="28"/>
      <c r="L26" s="31">
        <f t="shared" si="0"/>
        <v>160</v>
      </c>
      <c r="M26" s="32" t="s">
        <v>91</v>
      </c>
      <c r="N26" s="33" t="s">
        <v>253</v>
      </c>
    </row>
    <row r="27" spans="1:14" s="55" customFormat="1" ht="12.75">
      <c r="A27" s="27" t="s">
        <v>176</v>
      </c>
      <c r="B27" s="163"/>
      <c r="C27" s="167"/>
      <c r="D27" s="28" t="s">
        <v>15</v>
      </c>
      <c r="E27" s="28" t="s">
        <v>22</v>
      </c>
      <c r="F27" s="28">
        <v>12</v>
      </c>
      <c r="G27" s="28"/>
      <c r="H27" s="28"/>
      <c r="I27" s="28"/>
      <c r="J27" s="28"/>
      <c r="K27" s="28">
        <v>384</v>
      </c>
      <c r="L27" s="31">
        <f t="shared" si="0"/>
        <v>384</v>
      </c>
      <c r="M27" s="32" t="s">
        <v>91</v>
      </c>
      <c r="N27" s="33" t="s">
        <v>253</v>
      </c>
    </row>
    <row r="28" spans="1:14" s="55" customFormat="1" ht="12.75" customHeight="1">
      <c r="A28" s="27" t="s">
        <v>256</v>
      </c>
      <c r="B28" s="162" t="s">
        <v>64</v>
      </c>
      <c r="C28" s="166" t="s">
        <v>65</v>
      </c>
      <c r="D28" s="28" t="s">
        <v>15</v>
      </c>
      <c r="E28" s="28" t="s">
        <v>22</v>
      </c>
      <c r="F28" s="28">
        <v>8</v>
      </c>
      <c r="G28" s="28"/>
      <c r="H28" s="28"/>
      <c r="I28" s="28">
        <v>256</v>
      </c>
      <c r="J28" s="28"/>
      <c r="K28" s="28"/>
      <c r="L28" s="31">
        <f t="shared" si="0"/>
        <v>256</v>
      </c>
      <c r="M28" s="32" t="s">
        <v>91</v>
      </c>
      <c r="N28" s="33" t="s">
        <v>253</v>
      </c>
    </row>
    <row r="29" spans="1:14" s="55" customFormat="1" ht="12.75">
      <c r="A29" s="27" t="s">
        <v>261</v>
      </c>
      <c r="B29" s="163"/>
      <c r="C29" s="167"/>
      <c r="D29" s="28" t="s">
        <v>15</v>
      </c>
      <c r="E29" s="28" t="s">
        <v>22</v>
      </c>
      <c r="F29" s="28">
        <v>10</v>
      </c>
      <c r="G29" s="28"/>
      <c r="H29" s="28"/>
      <c r="I29" s="28"/>
      <c r="J29" s="28">
        <v>160</v>
      </c>
      <c r="K29" s="28"/>
      <c r="L29" s="31">
        <f t="shared" si="0"/>
        <v>160</v>
      </c>
      <c r="M29" s="32" t="s">
        <v>91</v>
      </c>
      <c r="N29" s="33" t="s">
        <v>253</v>
      </c>
    </row>
    <row r="30" spans="1:14" s="55" customFormat="1" ht="12.75">
      <c r="A30" s="27" t="s">
        <v>262</v>
      </c>
      <c r="B30" s="163"/>
      <c r="C30" s="167"/>
      <c r="D30" s="28" t="s">
        <v>15</v>
      </c>
      <c r="E30" s="28" t="s">
        <v>22</v>
      </c>
      <c r="F30" s="28">
        <v>10</v>
      </c>
      <c r="G30" s="28"/>
      <c r="H30" s="28"/>
      <c r="I30" s="28"/>
      <c r="J30" s="28"/>
      <c r="K30" s="28">
        <v>160</v>
      </c>
      <c r="L30" s="31">
        <f t="shared" si="0"/>
        <v>160</v>
      </c>
      <c r="M30" s="32" t="s">
        <v>91</v>
      </c>
      <c r="N30" s="33" t="s">
        <v>253</v>
      </c>
    </row>
    <row r="31" spans="1:14" s="55" customFormat="1" ht="12.75">
      <c r="A31" s="27" t="s">
        <v>263</v>
      </c>
      <c r="B31" s="163"/>
      <c r="C31" s="167"/>
      <c r="D31" s="28" t="s">
        <v>15</v>
      </c>
      <c r="E31" s="28" t="s">
        <v>22</v>
      </c>
      <c r="F31" s="28"/>
      <c r="G31" s="28"/>
      <c r="H31" s="28"/>
      <c r="I31" s="28"/>
      <c r="J31" s="28"/>
      <c r="K31" s="28"/>
      <c r="L31" s="31">
        <f t="shared" si="0"/>
        <v>0</v>
      </c>
      <c r="M31" s="32"/>
      <c r="N31" s="33" t="s">
        <v>27</v>
      </c>
    </row>
    <row r="32" spans="1:14" s="55" customFormat="1" ht="12.75">
      <c r="A32" s="27" t="s">
        <v>264</v>
      </c>
      <c r="B32" s="163"/>
      <c r="C32" s="167"/>
      <c r="D32" s="28" t="s">
        <v>15</v>
      </c>
      <c r="E32" s="28" t="s">
        <v>22</v>
      </c>
      <c r="F32" s="28"/>
      <c r="G32" s="28"/>
      <c r="H32" s="28"/>
      <c r="I32" s="28"/>
      <c r="J32" s="28"/>
      <c r="K32" s="28"/>
      <c r="L32" s="31">
        <f t="shared" si="0"/>
        <v>0</v>
      </c>
      <c r="M32" s="32"/>
      <c r="N32" s="33" t="s">
        <v>27</v>
      </c>
    </row>
    <row r="33" spans="1:14" s="55" customFormat="1" ht="12.75">
      <c r="A33" s="27" t="s">
        <v>265</v>
      </c>
      <c r="B33" s="163"/>
      <c r="C33" s="167"/>
      <c r="D33" s="28" t="s">
        <v>15</v>
      </c>
      <c r="E33" s="28" t="s">
        <v>22</v>
      </c>
      <c r="F33" s="28"/>
      <c r="G33" s="28"/>
      <c r="H33" s="28"/>
      <c r="I33" s="28"/>
      <c r="J33" s="28"/>
      <c r="K33" s="28"/>
      <c r="L33" s="31">
        <f t="shared" si="0"/>
        <v>0</v>
      </c>
      <c r="M33" s="32"/>
      <c r="N33" s="33" t="s">
        <v>27</v>
      </c>
    </row>
    <row r="34" spans="1:14" s="55" customFormat="1" ht="12.75">
      <c r="A34" s="27" t="s">
        <v>266</v>
      </c>
      <c r="B34" s="163"/>
      <c r="C34" s="167"/>
      <c r="D34" s="28" t="s">
        <v>15</v>
      </c>
      <c r="E34" s="28" t="s">
        <v>22</v>
      </c>
      <c r="F34" s="28"/>
      <c r="G34" s="28"/>
      <c r="H34" s="28"/>
      <c r="I34" s="28"/>
      <c r="J34" s="28"/>
      <c r="K34" s="28"/>
      <c r="L34" s="31">
        <f t="shared" si="0"/>
        <v>0</v>
      </c>
      <c r="M34" s="32"/>
      <c r="N34" s="33" t="s">
        <v>27</v>
      </c>
    </row>
    <row r="35" spans="1:14" s="55" customFormat="1" ht="12.75">
      <c r="A35" s="30" t="s">
        <v>274</v>
      </c>
      <c r="B35" s="164"/>
      <c r="C35" s="168"/>
      <c r="D35" s="28" t="s">
        <v>15</v>
      </c>
      <c r="E35" s="28" t="s">
        <v>22</v>
      </c>
      <c r="F35" s="30">
        <v>1</v>
      </c>
      <c r="G35" s="28"/>
      <c r="H35" s="28"/>
      <c r="I35" s="28">
        <v>10</v>
      </c>
      <c r="J35" s="28"/>
      <c r="K35" s="28"/>
      <c r="L35" s="31">
        <f t="shared" si="0"/>
        <v>10</v>
      </c>
      <c r="M35" s="32" t="s">
        <v>91</v>
      </c>
      <c r="N35" s="33" t="s">
        <v>275</v>
      </c>
    </row>
    <row r="36" spans="1:14" s="55" customFormat="1" ht="12.75">
      <c r="A36" s="30" t="s">
        <v>276</v>
      </c>
      <c r="B36" s="67"/>
      <c r="C36" s="66"/>
      <c r="D36" s="28" t="s">
        <v>15</v>
      </c>
      <c r="E36" s="28" t="s">
        <v>22</v>
      </c>
      <c r="F36" s="30">
        <v>4</v>
      </c>
      <c r="G36" s="28"/>
      <c r="H36" s="28"/>
      <c r="I36" s="28"/>
      <c r="J36" s="28">
        <v>40</v>
      </c>
      <c r="K36" s="28"/>
      <c r="L36" s="31">
        <f>SUM(I36:K36)</f>
        <v>40</v>
      </c>
      <c r="M36" s="32" t="s">
        <v>91</v>
      </c>
      <c r="N36" s="33" t="s">
        <v>275</v>
      </c>
    </row>
    <row r="37" spans="1:14" ht="12.75">
      <c r="A37" s="28"/>
      <c r="B37" s="28"/>
      <c r="C37" s="28"/>
      <c r="D37" s="28"/>
      <c r="E37" s="29"/>
      <c r="F37" s="30"/>
      <c r="G37" s="28"/>
      <c r="H37" s="28"/>
      <c r="I37" s="28"/>
      <c r="J37" s="28"/>
      <c r="K37" s="28"/>
      <c r="L37" s="31"/>
      <c r="M37" s="32"/>
      <c r="N37" s="33"/>
    </row>
    <row r="38" spans="1:14" s="55" customFormat="1" ht="12" customHeight="1">
      <c r="A38" s="27" t="s">
        <v>17</v>
      </c>
      <c r="B38" s="162" t="s">
        <v>64</v>
      </c>
      <c r="C38" s="166" t="s">
        <v>65</v>
      </c>
      <c r="D38" s="28" t="s">
        <v>15</v>
      </c>
      <c r="E38" s="28" t="s">
        <v>19</v>
      </c>
      <c r="F38" s="28"/>
      <c r="G38" s="28">
        <v>4</v>
      </c>
      <c r="H38" s="28"/>
      <c r="I38" s="28">
        <v>1200</v>
      </c>
      <c r="J38" s="28"/>
      <c r="K38" s="28"/>
      <c r="L38" s="31">
        <f aca="true" t="shared" si="1" ref="L38:L43">SUM(I38:K38)</f>
        <v>1200</v>
      </c>
      <c r="M38" s="32" t="s">
        <v>91</v>
      </c>
      <c r="N38" s="33" t="s">
        <v>203</v>
      </c>
    </row>
    <row r="39" spans="1:14" s="55" customFormat="1" ht="12.75">
      <c r="A39" s="27" t="s">
        <v>18</v>
      </c>
      <c r="B39" s="163"/>
      <c r="C39" s="167"/>
      <c r="D39" s="28" t="s">
        <v>15</v>
      </c>
      <c r="E39" s="28" t="s">
        <v>19</v>
      </c>
      <c r="F39" s="28"/>
      <c r="G39" s="28">
        <v>5</v>
      </c>
      <c r="H39" s="28"/>
      <c r="I39" s="28"/>
      <c r="J39" s="28">
        <v>1500</v>
      </c>
      <c r="K39" s="28"/>
      <c r="L39" s="31">
        <f t="shared" si="1"/>
        <v>1500</v>
      </c>
      <c r="M39" s="32" t="s">
        <v>91</v>
      </c>
      <c r="N39" s="33" t="s">
        <v>203</v>
      </c>
    </row>
    <row r="40" spans="1:14" s="55" customFormat="1" ht="12.75">
      <c r="A40" s="27" t="s">
        <v>26</v>
      </c>
      <c r="B40" s="163"/>
      <c r="C40" s="167"/>
      <c r="D40" s="28" t="s">
        <v>15</v>
      </c>
      <c r="E40" s="28" t="s">
        <v>19</v>
      </c>
      <c r="F40" s="28"/>
      <c r="G40" s="28">
        <v>1</v>
      </c>
      <c r="H40" s="28"/>
      <c r="I40" s="28"/>
      <c r="J40" s="28"/>
      <c r="K40" s="28">
        <v>300</v>
      </c>
      <c r="L40" s="31">
        <f t="shared" si="1"/>
        <v>300</v>
      </c>
      <c r="M40" s="32" t="s">
        <v>91</v>
      </c>
      <c r="N40" s="33" t="s">
        <v>204</v>
      </c>
    </row>
    <row r="41" spans="1:14" s="55" customFormat="1" ht="12.75">
      <c r="A41" s="27" t="s">
        <v>29</v>
      </c>
      <c r="B41" s="163"/>
      <c r="C41" s="167"/>
      <c r="D41" s="28" t="s">
        <v>15</v>
      </c>
      <c r="E41" s="28" t="s">
        <v>19</v>
      </c>
      <c r="F41" s="28"/>
      <c r="G41" s="28">
        <v>2</v>
      </c>
      <c r="H41" s="28"/>
      <c r="I41" s="28">
        <v>600</v>
      </c>
      <c r="J41" s="28"/>
      <c r="K41" s="28"/>
      <c r="L41" s="31">
        <f t="shared" si="1"/>
        <v>600</v>
      </c>
      <c r="M41" s="32" t="s">
        <v>91</v>
      </c>
      <c r="N41" s="33" t="s">
        <v>203</v>
      </c>
    </row>
    <row r="42" spans="1:14" s="55" customFormat="1" ht="12.75">
      <c r="A42" s="27" t="s">
        <v>30</v>
      </c>
      <c r="B42" s="163"/>
      <c r="C42" s="167"/>
      <c r="D42" s="28" t="s">
        <v>15</v>
      </c>
      <c r="E42" s="28" t="s">
        <v>19</v>
      </c>
      <c r="F42" s="28"/>
      <c r="G42" s="28"/>
      <c r="H42" s="28"/>
      <c r="I42" s="28"/>
      <c r="J42" s="28"/>
      <c r="K42" s="28"/>
      <c r="L42" s="31">
        <f t="shared" si="1"/>
        <v>0</v>
      </c>
      <c r="M42" s="32" t="s">
        <v>91</v>
      </c>
      <c r="N42" s="33" t="s">
        <v>27</v>
      </c>
    </row>
    <row r="43" spans="1:14" s="55" customFormat="1" ht="12.75" customHeight="1">
      <c r="A43" s="27" t="s">
        <v>42</v>
      </c>
      <c r="B43" s="164"/>
      <c r="C43" s="168"/>
      <c r="D43" s="28" t="s">
        <v>15</v>
      </c>
      <c r="E43" s="28" t="s">
        <v>19</v>
      </c>
      <c r="F43" s="28"/>
      <c r="G43" s="28"/>
      <c r="H43" s="28"/>
      <c r="I43" s="28"/>
      <c r="J43" s="28"/>
      <c r="K43" s="28"/>
      <c r="L43" s="31">
        <f t="shared" si="1"/>
        <v>0</v>
      </c>
      <c r="M43" s="32" t="s">
        <v>91</v>
      </c>
      <c r="N43" s="33" t="s">
        <v>27</v>
      </c>
    </row>
    <row r="44" spans="1:14" ht="12.75">
      <c r="A44" s="27"/>
      <c r="B44" s="45"/>
      <c r="C44" s="46"/>
      <c r="D44" s="28"/>
      <c r="E44" s="28"/>
      <c r="F44" s="28"/>
      <c r="G44" s="28"/>
      <c r="H44" s="28"/>
      <c r="I44" s="28"/>
      <c r="J44" s="28"/>
      <c r="K44" s="28"/>
      <c r="L44" s="31"/>
      <c r="M44" s="32"/>
      <c r="N44" s="33"/>
    </row>
    <row r="45" spans="1:14" ht="12.75">
      <c r="A45" s="27"/>
      <c r="B45" s="45"/>
      <c r="C45" s="46"/>
      <c r="D45" s="28"/>
      <c r="E45" s="28"/>
      <c r="F45" s="28"/>
      <c r="G45" s="28"/>
      <c r="H45" s="28"/>
      <c r="I45" s="28"/>
      <c r="J45" s="28"/>
      <c r="K45" s="28"/>
      <c r="L45" s="31"/>
      <c r="M45" s="32"/>
      <c r="N45" s="33"/>
    </row>
    <row r="46" spans="1:14" ht="12.75">
      <c r="A46" s="34"/>
      <c r="B46" s="29"/>
      <c r="C46" s="29"/>
      <c r="D46" s="29"/>
      <c r="E46" s="29"/>
      <c r="F46" s="35"/>
      <c r="G46" s="29"/>
      <c r="H46" s="29"/>
      <c r="I46" s="29"/>
      <c r="J46" s="29"/>
      <c r="K46" s="29"/>
      <c r="L46" s="36"/>
      <c r="M46" s="37"/>
      <c r="N46" s="38"/>
    </row>
    <row r="47" spans="1:14" s="55" customFormat="1" ht="13.5" thickBot="1">
      <c r="A47" s="68" t="s">
        <v>4</v>
      </c>
      <c r="B47" s="69" t="s">
        <v>147</v>
      </c>
      <c r="C47" s="69" t="s">
        <v>81</v>
      </c>
      <c r="D47" s="69" t="s">
        <v>80</v>
      </c>
      <c r="E47" s="69"/>
      <c r="F47" s="69">
        <f aca="true" t="shared" si="2" ref="F47:L47">SUM(F7:F46)</f>
        <v>188</v>
      </c>
      <c r="G47" s="69">
        <f t="shared" si="2"/>
        <v>12</v>
      </c>
      <c r="H47" s="69">
        <f t="shared" si="2"/>
        <v>0</v>
      </c>
      <c r="I47" s="69">
        <f t="shared" si="2"/>
        <v>3033</v>
      </c>
      <c r="J47" s="69">
        <f t="shared" si="2"/>
        <v>3212</v>
      </c>
      <c r="K47" s="69">
        <f t="shared" si="2"/>
        <v>1980</v>
      </c>
      <c r="L47" s="69">
        <f t="shared" si="2"/>
        <v>8225</v>
      </c>
      <c r="M47" s="70" t="s">
        <v>278</v>
      </c>
      <c r="N47" s="71"/>
    </row>
    <row r="48" spans="1:14" ht="12.75">
      <c r="A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</row>
    <row r="49" spans="1:14" ht="12.75">
      <c r="A49" s="72"/>
      <c r="B49" s="73"/>
      <c r="C49" s="74" t="s">
        <v>233</v>
      </c>
      <c r="D49" s="75"/>
      <c r="E49" s="76"/>
      <c r="H49" s="39"/>
      <c r="I49" s="39"/>
      <c r="J49" s="41"/>
      <c r="K49" s="41"/>
      <c r="L49" s="41"/>
      <c r="M49" s="41"/>
      <c r="N49" s="41"/>
    </row>
    <row r="50" spans="1:14" ht="12.75">
      <c r="A50" s="77" t="s">
        <v>28</v>
      </c>
      <c r="B50" s="74"/>
      <c r="C50" s="78">
        <v>0.8</v>
      </c>
      <c r="D50" s="79">
        <f>+SUM(L6:L36)</f>
        <v>4625</v>
      </c>
      <c r="E50" s="80">
        <f>C50*D50</f>
        <v>3700</v>
      </c>
      <c r="H50" s="39"/>
      <c r="I50" s="39"/>
      <c r="J50" s="41"/>
      <c r="K50" s="41"/>
      <c r="L50" s="42"/>
      <c r="M50" s="43"/>
      <c r="N50" s="44"/>
    </row>
    <row r="51" spans="1:14" ht="12.75">
      <c r="A51" s="74" t="s">
        <v>192</v>
      </c>
      <c r="B51" s="76"/>
      <c r="C51" s="81">
        <v>0.5</v>
      </c>
      <c r="D51" s="79">
        <f>SUM(L38:L43)</f>
        <v>3600</v>
      </c>
      <c r="E51" s="80">
        <f>C51*D51</f>
        <v>1800</v>
      </c>
      <c r="H51" s="39"/>
      <c r="I51" s="39"/>
      <c r="J51" s="41"/>
      <c r="K51" s="41"/>
      <c r="L51" s="42"/>
      <c r="M51" s="43"/>
      <c r="N51" s="43"/>
    </row>
    <row r="52" spans="1:14" ht="12.75">
      <c r="A52" s="77" t="s">
        <v>194</v>
      </c>
      <c r="B52" s="77"/>
      <c r="C52" s="77"/>
      <c r="D52" s="79">
        <f>SUM(D50:D51)</f>
        <v>8225</v>
      </c>
      <c r="E52" s="82">
        <f>SUM(E50:E51)</f>
        <v>5500</v>
      </c>
      <c r="H52" s="39"/>
      <c r="I52" s="39"/>
      <c r="J52" s="41"/>
      <c r="K52" s="41"/>
      <c r="L52" s="41"/>
      <c r="M52" s="43"/>
      <c r="N52" s="43"/>
    </row>
    <row r="53" spans="1:14" ht="12.75">
      <c r="A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0"/>
    </row>
    <row r="54" spans="1:14" ht="12.75">
      <c r="A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</sheetData>
  <sheetProtection/>
  <mergeCells count="12">
    <mergeCell ref="C21:C27"/>
    <mergeCell ref="B28:B35"/>
    <mergeCell ref="C28:C35"/>
    <mergeCell ref="B2:C2"/>
    <mergeCell ref="F2:H2"/>
    <mergeCell ref="B38:B43"/>
    <mergeCell ref="C38:C43"/>
    <mergeCell ref="B7:B13"/>
    <mergeCell ref="B14:B20"/>
    <mergeCell ref="B21:B27"/>
    <mergeCell ref="C7:C13"/>
    <mergeCell ref="C14:C20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zoomScalePageLayoutView="0" workbookViewId="0" topLeftCell="H1">
      <selection activeCell="Q44" sqref="Q44"/>
    </sheetView>
  </sheetViews>
  <sheetFormatPr defaultColWidth="9.140625" defaultRowHeight="12.75"/>
  <cols>
    <col min="1" max="2" width="9.140625" style="16" customWidth="1"/>
    <col min="3" max="3" width="10.8515625" style="16" customWidth="1"/>
    <col min="4" max="4" width="9.140625" style="16" customWidth="1"/>
    <col min="5" max="5" width="11.140625" style="16" customWidth="1"/>
    <col min="6" max="12" width="9.140625" style="16" customWidth="1"/>
    <col min="13" max="13" width="32.140625" style="16" bestFit="1" customWidth="1"/>
    <col min="14" max="14" width="46.28125" style="16" bestFit="1" customWidth="1"/>
    <col min="15" max="16384" width="9.140625" style="16" customWidth="1"/>
  </cols>
  <sheetData>
    <row r="1" spans="1:14" ht="12.75">
      <c r="A1" s="12" t="s">
        <v>158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s="55" customFormat="1" ht="12" customHeight="1">
      <c r="A6" s="27" t="s">
        <v>96</v>
      </c>
      <c r="B6" s="162" t="s">
        <v>64</v>
      </c>
      <c r="C6" s="166" t="s">
        <v>65</v>
      </c>
      <c r="D6" s="28" t="s">
        <v>15</v>
      </c>
      <c r="E6" s="28" t="s">
        <v>19</v>
      </c>
      <c r="F6" s="28"/>
      <c r="G6" s="28">
        <v>2</v>
      </c>
      <c r="H6" s="28"/>
      <c r="I6" s="28">
        <v>600</v>
      </c>
      <c r="J6" s="28"/>
      <c r="K6" s="28"/>
      <c r="L6" s="31">
        <f aca="true" t="shared" si="0" ref="L6:L16">SUM(I6:K6)</f>
        <v>600</v>
      </c>
      <c r="M6" s="32" t="s">
        <v>91</v>
      </c>
      <c r="N6" s="33" t="s">
        <v>198</v>
      </c>
    </row>
    <row r="7" spans="1:14" s="55" customFormat="1" ht="12.75">
      <c r="A7" s="27" t="s">
        <v>97</v>
      </c>
      <c r="B7" s="163"/>
      <c r="C7" s="167"/>
      <c r="D7" s="28" t="s">
        <v>15</v>
      </c>
      <c r="E7" s="28" t="s">
        <v>19</v>
      </c>
      <c r="F7" s="28"/>
      <c r="G7" s="28">
        <v>2</v>
      </c>
      <c r="H7" s="28"/>
      <c r="I7" s="28"/>
      <c r="J7" s="28">
        <v>600</v>
      </c>
      <c r="K7" s="28"/>
      <c r="L7" s="31">
        <f t="shared" si="0"/>
        <v>600</v>
      </c>
      <c r="M7" s="32" t="s">
        <v>91</v>
      </c>
      <c r="N7" s="33" t="s">
        <v>198</v>
      </c>
    </row>
    <row r="8" spans="1:14" s="55" customFormat="1" ht="12.75">
      <c r="A8" s="27" t="s">
        <v>98</v>
      </c>
      <c r="B8" s="163"/>
      <c r="C8" s="167"/>
      <c r="D8" s="28" t="s">
        <v>15</v>
      </c>
      <c r="E8" s="28" t="s">
        <v>19</v>
      </c>
      <c r="F8" s="28"/>
      <c r="G8" s="28">
        <v>4</v>
      </c>
      <c r="H8" s="28"/>
      <c r="I8" s="28"/>
      <c r="J8" s="28"/>
      <c r="K8" s="28">
        <v>1200</v>
      </c>
      <c r="L8" s="31">
        <f t="shared" si="0"/>
        <v>1200</v>
      </c>
      <c r="M8" s="32" t="s">
        <v>91</v>
      </c>
      <c r="N8" s="33" t="s">
        <v>360</v>
      </c>
    </row>
    <row r="9" spans="1:14" s="55" customFormat="1" ht="12.75">
      <c r="A9" s="27" t="s">
        <v>99</v>
      </c>
      <c r="B9" s="163"/>
      <c r="C9" s="167"/>
      <c r="D9" s="28" t="s">
        <v>15</v>
      </c>
      <c r="E9" s="28" t="s">
        <v>19</v>
      </c>
      <c r="F9" s="28"/>
      <c r="G9" s="28">
        <v>4</v>
      </c>
      <c r="H9" s="28"/>
      <c r="I9" s="28">
        <v>1200</v>
      </c>
      <c r="J9" s="28"/>
      <c r="K9" s="28"/>
      <c r="L9" s="31">
        <f t="shared" si="0"/>
        <v>1200</v>
      </c>
      <c r="M9" s="32" t="s">
        <v>91</v>
      </c>
      <c r="N9" s="33" t="s">
        <v>360</v>
      </c>
    </row>
    <row r="10" spans="1:14" s="55" customFormat="1" ht="12.75">
      <c r="A10" s="27" t="s">
        <v>100</v>
      </c>
      <c r="B10" s="164"/>
      <c r="C10" s="168"/>
      <c r="D10" s="28" t="s">
        <v>15</v>
      </c>
      <c r="E10" s="28" t="s">
        <v>19</v>
      </c>
      <c r="F10" s="28"/>
      <c r="G10" s="28">
        <v>2</v>
      </c>
      <c r="H10" s="28"/>
      <c r="I10" s="28"/>
      <c r="J10" s="28">
        <v>600</v>
      </c>
      <c r="K10" s="28"/>
      <c r="L10" s="31">
        <f aca="true" t="shared" si="1" ref="L10:L15">SUM(I10:K10)</f>
        <v>600</v>
      </c>
      <c r="M10" s="32" t="s">
        <v>91</v>
      </c>
      <c r="N10" s="33" t="s">
        <v>198</v>
      </c>
    </row>
    <row r="11" spans="1:14" s="55" customFormat="1" ht="12.75">
      <c r="A11" s="27" t="s">
        <v>103</v>
      </c>
      <c r="B11" s="162" t="s">
        <v>64</v>
      </c>
      <c r="C11" s="166" t="s">
        <v>65</v>
      </c>
      <c r="D11" s="28" t="s">
        <v>15</v>
      </c>
      <c r="E11" s="28" t="s">
        <v>19</v>
      </c>
      <c r="F11" s="28"/>
      <c r="G11" s="28">
        <v>2</v>
      </c>
      <c r="H11" s="28"/>
      <c r="I11" s="28"/>
      <c r="J11" s="28"/>
      <c r="K11" s="28">
        <v>600</v>
      </c>
      <c r="L11" s="31">
        <f t="shared" si="1"/>
        <v>600</v>
      </c>
      <c r="M11" s="32" t="s">
        <v>91</v>
      </c>
      <c r="N11" s="33" t="s">
        <v>198</v>
      </c>
    </row>
    <row r="12" spans="1:14" s="55" customFormat="1" ht="12.75">
      <c r="A12" s="27" t="s">
        <v>104</v>
      </c>
      <c r="B12" s="163"/>
      <c r="C12" s="167"/>
      <c r="D12" s="28" t="s">
        <v>15</v>
      </c>
      <c r="E12" s="28" t="s">
        <v>19</v>
      </c>
      <c r="F12" s="28"/>
      <c r="G12" s="28">
        <v>2</v>
      </c>
      <c r="H12" s="28"/>
      <c r="I12" s="28">
        <v>600</v>
      </c>
      <c r="J12" s="28"/>
      <c r="K12" s="28"/>
      <c r="L12" s="31">
        <f t="shared" si="1"/>
        <v>600</v>
      </c>
      <c r="M12" s="32" t="s">
        <v>91</v>
      </c>
      <c r="N12" s="33" t="s">
        <v>198</v>
      </c>
    </row>
    <row r="13" spans="1:14" s="55" customFormat="1" ht="12.75">
      <c r="A13" s="27" t="s">
        <v>105</v>
      </c>
      <c r="B13" s="163"/>
      <c r="C13" s="167"/>
      <c r="D13" s="28" t="s">
        <v>15</v>
      </c>
      <c r="E13" s="28" t="s">
        <v>19</v>
      </c>
      <c r="F13" s="28"/>
      <c r="G13" s="28">
        <v>2</v>
      </c>
      <c r="H13" s="28"/>
      <c r="I13" s="28"/>
      <c r="J13" s="28">
        <v>600</v>
      </c>
      <c r="K13" s="28"/>
      <c r="L13" s="31">
        <f t="shared" si="1"/>
        <v>600</v>
      </c>
      <c r="M13" s="32" t="s">
        <v>91</v>
      </c>
      <c r="N13" s="33" t="s">
        <v>198</v>
      </c>
    </row>
    <row r="14" spans="1:14" s="55" customFormat="1" ht="12.75">
      <c r="A14" s="27" t="s">
        <v>116</v>
      </c>
      <c r="B14" s="163"/>
      <c r="C14" s="167"/>
      <c r="D14" s="28" t="s">
        <v>15</v>
      </c>
      <c r="E14" s="28" t="s">
        <v>19</v>
      </c>
      <c r="F14" s="28"/>
      <c r="G14" s="28">
        <v>2</v>
      </c>
      <c r="H14" s="28"/>
      <c r="I14" s="28"/>
      <c r="J14" s="28"/>
      <c r="K14" s="28">
        <v>600</v>
      </c>
      <c r="L14" s="31">
        <f t="shared" si="1"/>
        <v>600</v>
      </c>
      <c r="M14" s="32" t="s">
        <v>91</v>
      </c>
      <c r="N14" s="33" t="s">
        <v>361</v>
      </c>
    </row>
    <row r="15" spans="1:14" s="55" customFormat="1" ht="12.75">
      <c r="A15" s="27" t="s">
        <v>117</v>
      </c>
      <c r="B15" s="163"/>
      <c r="C15" s="167"/>
      <c r="D15" s="28" t="s">
        <v>15</v>
      </c>
      <c r="E15" s="28" t="s">
        <v>19</v>
      </c>
      <c r="F15" s="28"/>
      <c r="G15" s="28"/>
      <c r="H15" s="28"/>
      <c r="I15" s="28"/>
      <c r="J15" s="28"/>
      <c r="K15" s="28"/>
      <c r="L15" s="31">
        <f t="shared" si="1"/>
        <v>0</v>
      </c>
      <c r="M15" s="32"/>
      <c r="N15" s="33" t="s">
        <v>27</v>
      </c>
    </row>
    <row r="16" spans="1:14" s="55" customFormat="1" ht="12.75">
      <c r="A16" s="27" t="s">
        <v>118</v>
      </c>
      <c r="B16" s="164"/>
      <c r="C16" s="168"/>
      <c r="D16" s="28" t="s">
        <v>15</v>
      </c>
      <c r="E16" s="28" t="s">
        <v>19</v>
      </c>
      <c r="F16" s="28"/>
      <c r="G16" s="28"/>
      <c r="H16" s="28"/>
      <c r="I16" s="28"/>
      <c r="J16" s="28"/>
      <c r="K16" s="28"/>
      <c r="L16" s="31">
        <f t="shared" si="0"/>
        <v>0</v>
      </c>
      <c r="M16" s="32"/>
      <c r="N16" s="33" t="s">
        <v>27</v>
      </c>
    </row>
    <row r="17" spans="1:14" s="55" customFormat="1" ht="25.5">
      <c r="A17" s="27" t="s">
        <v>101</v>
      </c>
      <c r="B17" s="61" t="s">
        <v>239</v>
      </c>
      <c r="C17" s="62" t="s">
        <v>240</v>
      </c>
      <c r="D17" s="28" t="s">
        <v>15</v>
      </c>
      <c r="E17" s="28" t="s">
        <v>19</v>
      </c>
      <c r="F17" s="28"/>
      <c r="G17" s="28">
        <v>1</v>
      </c>
      <c r="H17" s="28"/>
      <c r="I17" s="28"/>
      <c r="J17" s="28"/>
      <c r="K17" s="28">
        <v>300</v>
      </c>
      <c r="L17" s="31">
        <f>SUM(I17:K17)</f>
        <v>300</v>
      </c>
      <c r="M17" s="32" t="s">
        <v>91</v>
      </c>
      <c r="N17" s="33" t="s">
        <v>201</v>
      </c>
    </row>
    <row r="18" spans="1:14" s="55" customFormat="1" ht="25.5">
      <c r="A18" s="27" t="s">
        <v>102</v>
      </c>
      <c r="B18" s="61" t="s">
        <v>239</v>
      </c>
      <c r="C18" s="62" t="s">
        <v>240</v>
      </c>
      <c r="D18" s="28" t="s">
        <v>15</v>
      </c>
      <c r="E18" s="28" t="s">
        <v>19</v>
      </c>
      <c r="F18" s="28"/>
      <c r="G18" s="28">
        <v>1</v>
      </c>
      <c r="H18" s="28"/>
      <c r="I18" s="28"/>
      <c r="J18" s="28"/>
      <c r="K18" s="28"/>
      <c r="L18" s="31">
        <f>SUM(I18:K18)</f>
        <v>0</v>
      </c>
      <c r="M18" s="32" t="s">
        <v>91</v>
      </c>
      <c r="N18" s="33" t="s">
        <v>202</v>
      </c>
    </row>
    <row r="19" spans="1:14" ht="12.75">
      <c r="A19" s="34"/>
      <c r="B19" s="29"/>
      <c r="C19" s="29"/>
      <c r="D19" s="29"/>
      <c r="E19" s="29"/>
      <c r="F19" s="35"/>
      <c r="G19" s="29"/>
      <c r="H19" s="29"/>
      <c r="I19" s="29"/>
      <c r="J19" s="29"/>
      <c r="K19" s="29"/>
      <c r="L19" s="36"/>
      <c r="M19" s="37"/>
      <c r="N19" s="38"/>
    </row>
    <row r="20" spans="1:14" s="55" customFormat="1" ht="13.5" thickBot="1">
      <c r="A20" s="68" t="s">
        <v>4</v>
      </c>
      <c r="B20" s="69" t="s">
        <v>147</v>
      </c>
      <c r="C20" s="69" t="s">
        <v>81</v>
      </c>
      <c r="D20" s="69" t="s">
        <v>149</v>
      </c>
      <c r="E20" s="69"/>
      <c r="F20" s="69">
        <f aca="true" t="shared" si="2" ref="F20:L20">SUM(F6:F19)</f>
        <v>0</v>
      </c>
      <c r="G20" s="69">
        <f t="shared" si="2"/>
        <v>24</v>
      </c>
      <c r="H20" s="69">
        <f t="shared" si="2"/>
        <v>0</v>
      </c>
      <c r="I20" s="69">
        <f t="shared" si="2"/>
        <v>2400</v>
      </c>
      <c r="J20" s="69">
        <f t="shared" si="2"/>
        <v>1800</v>
      </c>
      <c r="K20" s="69">
        <f t="shared" si="2"/>
        <v>2700</v>
      </c>
      <c r="L20" s="69">
        <f t="shared" si="2"/>
        <v>6900</v>
      </c>
      <c r="M20" s="70" t="s">
        <v>278</v>
      </c>
      <c r="N20" s="71"/>
    </row>
    <row r="21" spans="1:14" ht="12.75">
      <c r="A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ht="12.75">
      <c r="A22" s="72"/>
      <c r="B22" s="73"/>
      <c r="C22" s="74" t="s">
        <v>233</v>
      </c>
      <c r="D22" s="75"/>
      <c r="E22" s="76"/>
      <c r="H22" s="39"/>
      <c r="I22" s="39"/>
      <c r="J22" s="41"/>
      <c r="K22" s="41"/>
      <c r="L22" s="41"/>
      <c r="M22" s="41"/>
      <c r="N22" s="41"/>
    </row>
    <row r="23" spans="1:14" ht="12.75">
      <c r="A23" s="74" t="s">
        <v>192</v>
      </c>
      <c r="B23" s="76"/>
      <c r="C23" s="81">
        <v>0.5</v>
      </c>
      <c r="D23" s="79">
        <f>SUM(L6:L18)</f>
        <v>6900</v>
      </c>
      <c r="E23" s="80">
        <f>C23*D23</f>
        <v>3450</v>
      </c>
      <c r="H23" s="39"/>
      <c r="I23" s="39"/>
      <c r="J23" s="41"/>
      <c r="K23" s="41"/>
      <c r="L23" s="42"/>
      <c r="M23" s="43"/>
      <c r="N23" s="43"/>
    </row>
    <row r="24" spans="1:14" ht="12.75">
      <c r="A24" s="77" t="s">
        <v>194</v>
      </c>
      <c r="B24" s="77"/>
      <c r="C24" s="77"/>
      <c r="D24" s="79">
        <f>SUM(D23:D23)</f>
        <v>6900</v>
      </c>
      <c r="E24" s="82">
        <f>SUM(E23:E23)</f>
        <v>3450</v>
      </c>
      <c r="H24" s="39"/>
      <c r="I24" s="39"/>
      <c r="J24" s="41"/>
      <c r="K24" s="41"/>
      <c r="L24" s="41"/>
      <c r="M24" s="43"/>
      <c r="N24" s="43"/>
    </row>
    <row r="25" spans="1:14" ht="12.75">
      <c r="A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</row>
    <row r="26" spans="1:14" ht="12.75">
      <c r="A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</sheetData>
  <sheetProtection/>
  <mergeCells count="6">
    <mergeCell ref="B2:C2"/>
    <mergeCell ref="F2:H2"/>
    <mergeCell ref="B6:B10"/>
    <mergeCell ref="C6:C10"/>
    <mergeCell ref="B11:B16"/>
    <mergeCell ref="C11:C16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SheetLayoutView="100" zoomScalePageLayoutView="0" workbookViewId="0" topLeftCell="A10">
      <selection activeCell="Q44" sqref="Q44"/>
    </sheetView>
  </sheetViews>
  <sheetFormatPr defaultColWidth="9.140625" defaultRowHeight="12.75"/>
  <cols>
    <col min="1" max="2" width="9.140625" style="57" customWidth="1"/>
    <col min="3" max="3" width="10.8515625" style="57" customWidth="1"/>
    <col min="4" max="4" width="9.140625" style="57" customWidth="1"/>
    <col min="5" max="5" width="11.140625" style="57" customWidth="1"/>
    <col min="6" max="12" width="9.140625" style="57" customWidth="1"/>
    <col min="13" max="13" width="30.140625" style="57" bestFit="1" customWidth="1"/>
    <col min="14" max="14" width="34.140625" style="57" bestFit="1" customWidth="1"/>
    <col min="15" max="16384" width="9.140625" style="57" customWidth="1"/>
  </cols>
  <sheetData>
    <row r="1" spans="1:14" ht="12.75">
      <c r="A1" s="12" t="s">
        <v>153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ht="12.75">
      <c r="A6" s="27" t="s">
        <v>242</v>
      </c>
      <c r="B6" s="29"/>
      <c r="C6" s="29"/>
      <c r="D6" s="28" t="s">
        <v>15</v>
      </c>
      <c r="E6" s="28" t="s">
        <v>243</v>
      </c>
      <c r="F6" s="28"/>
      <c r="G6" s="28"/>
      <c r="H6" s="28"/>
      <c r="I6" s="28"/>
      <c r="J6" s="28"/>
      <c r="K6" s="28"/>
      <c r="L6" s="31">
        <f>SUM(I6:K6)</f>
        <v>0</v>
      </c>
      <c r="M6" s="32" t="s">
        <v>245</v>
      </c>
      <c r="N6" s="33" t="s">
        <v>244</v>
      </c>
    </row>
    <row r="7" spans="1:14" s="55" customFormat="1" ht="12.75" customHeight="1">
      <c r="A7" s="27" t="s">
        <v>20</v>
      </c>
      <c r="B7" s="162" t="s">
        <v>64</v>
      </c>
      <c r="C7" s="166" t="s">
        <v>65</v>
      </c>
      <c r="D7" s="28" t="s">
        <v>15</v>
      </c>
      <c r="E7" s="28" t="s">
        <v>22</v>
      </c>
      <c r="F7" s="28">
        <v>14</v>
      </c>
      <c r="G7" s="28"/>
      <c r="H7" s="28"/>
      <c r="I7" s="28">
        <v>224</v>
      </c>
      <c r="J7" s="28"/>
      <c r="K7" s="28"/>
      <c r="L7" s="31">
        <f>SUM(I7:K7)</f>
        <v>224</v>
      </c>
      <c r="M7" s="32" t="s">
        <v>91</v>
      </c>
      <c r="N7" s="33" t="s">
        <v>205</v>
      </c>
    </row>
    <row r="8" spans="1:14" s="55" customFormat="1" ht="12.75">
      <c r="A8" s="27" t="s">
        <v>21</v>
      </c>
      <c r="B8" s="163"/>
      <c r="C8" s="167"/>
      <c r="D8" s="28" t="s">
        <v>15</v>
      </c>
      <c r="E8" s="28" t="s">
        <v>22</v>
      </c>
      <c r="F8" s="28">
        <v>2</v>
      </c>
      <c r="G8" s="28"/>
      <c r="H8" s="28"/>
      <c r="I8" s="28"/>
      <c r="J8" s="28">
        <v>42</v>
      </c>
      <c r="K8" s="28"/>
      <c r="L8" s="31">
        <f aca="true" t="shared" si="0" ref="L8:L31">SUM(I8:K8)</f>
        <v>42</v>
      </c>
      <c r="M8" s="32" t="s">
        <v>91</v>
      </c>
      <c r="N8" s="33" t="s">
        <v>206</v>
      </c>
    </row>
    <row r="9" spans="1:14" s="55" customFormat="1" ht="12.75">
      <c r="A9" s="27" t="s">
        <v>23</v>
      </c>
      <c r="B9" s="163"/>
      <c r="C9" s="167"/>
      <c r="D9" s="28" t="s">
        <v>15</v>
      </c>
      <c r="E9" s="28" t="s">
        <v>22</v>
      </c>
      <c r="F9" s="28">
        <v>6</v>
      </c>
      <c r="G9" s="28"/>
      <c r="H9" s="28"/>
      <c r="I9" s="28">
        <v>192</v>
      </c>
      <c r="J9" s="28"/>
      <c r="K9" s="28"/>
      <c r="L9" s="31">
        <f t="shared" si="0"/>
        <v>192</v>
      </c>
      <c r="M9" s="32" t="s">
        <v>91</v>
      </c>
      <c r="N9" s="33" t="s">
        <v>207</v>
      </c>
    </row>
    <row r="10" spans="1:14" s="55" customFormat="1" ht="12.75">
      <c r="A10" s="27" t="s">
        <v>25</v>
      </c>
      <c r="B10" s="163"/>
      <c r="C10" s="167"/>
      <c r="D10" s="28" t="s">
        <v>15</v>
      </c>
      <c r="E10" s="28" t="s">
        <v>22</v>
      </c>
      <c r="F10" s="28">
        <v>6</v>
      </c>
      <c r="G10" s="28"/>
      <c r="H10" s="28"/>
      <c r="I10" s="28"/>
      <c r="J10" s="28">
        <v>192</v>
      </c>
      <c r="K10" s="28"/>
      <c r="L10" s="31">
        <f t="shared" si="0"/>
        <v>192</v>
      </c>
      <c r="M10" s="32" t="s">
        <v>91</v>
      </c>
      <c r="N10" s="33" t="s">
        <v>207</v>
      </c>
    </row>
    <row r="11" spans="1:14" s="55" customFormat="1" ht="12.75">
      <c r="A11" s="27" t="s">
        <v>31</v>
      </c>
      <c r="B11" s="163"/>
      <c r="C11" s="167"/>
      <c r="D11" s="28" t="s">
        <v>15</v>
      </c>
      <c r="E11" s="28" t="s">
        <v>22</v>
      </c>
      <c r="F11" s="28">
        <v>6</v>
      </c>
      <c r="G11" s="28"/>
      <c r="H11" s="28"/>
      <c r="I11" s="28"/>
      <c r="J11" s="28"/>
      <c r="K11" s="28">
        <v>192</v>
      </c>
      <c r="L11" s="31">
        <f t="shared" si="0"/>
        <v>192</v>
      </c>
      <c r="M11" s="32" t="s">
        <v>91</v>
      </c>
      <c r="N11" s="33" t="s">
        <v>207</v>
      </c>
    </row>
    <row r="12" spans="1:14" s="55" customFormat="1" ht="12.75">
      <c r="A12" s="27" t="s">
        <v>32</v>
      </c>
      <c r="B12" s="163"/>
      <c r="C12" s="167"/>
      <c r="D12" s="28" t="s">
        <v>15</v>
      </c>
      <c r="E12" s="28" t="s">
        <v>22</v>
      </c>
      <c r="F12" s="28">
        <v>4</v>
      </c>
      <c r="G12" s="28"/>
      <c r="H12" s="28"/>
      <c r="I12" s="28">
        <v>128</v>
      </c>
      <c r="J12" s="28"/>
      <c r="K12" s="28"/>
      <c r="L12" s="31">
        <f t="shared" si="0"/>
        <v>128</v>
      </c>
      <c r="M12" s="32" t="s">
        <v>91</v>
      </c>
      <c r="N12" s="33" t="s">
        <v>207</v>
      </c>
    </row>
    <row r="13" spans="1:14" s="55" customFormat="1" ht="12.75">
      <c r="A13" s="27" t="s">
        <v>33</v>
      </c>
      <c r="B13" s="163"/>
      <c r="C13" s="167"/>
      <c r="D13" s="28" t="s">
        <v>15</v>
      </c>
      <c r="E13" s="28" t="s">
        <v>22</v>
      </c>
      <c r="F13" s="28">
        <v>6</v>
      </c>
      <c r="G13" s="28"/>
      <c r="H13" s="28"/>
      <c r="I13" s="28"/>
      <c r="J13" s="28">
        <v>192</v>
      </c>
      <c r="K13" s="28"/>
      <c r="L13" s="31">
        <f t="shared" si="0"/>
        <v>192</v>
      </c>
      <c r="M13" s="32" t="s">
        <v>91</v>
      </c>
      <c r="N13" s="33" t="s">
        <v>207</v>
      </c>
    </row>
    <row r="14" spans="1:14" s="55" customFormat="1" ht="12.75" customHeight="1">
      <c r="A14" s="27" t="s">
        <v>34</v>
      </c>
      <c r="B14" s="163"/>
      <c r="C14" s="167"/>
      <c r="D14" s="28" t="s">
        <v>15</v>
      </c>
      <c r="E14" s="28" t="s">
        <v>22</v>
      </c>
      <c r="F14" s="28">
        <v>6</v>
      </c>
      <c r="G14" s="28"/>
      <c r="H14" s="28"/>
      <c r="I14" s="28"/>
      <c r="J14" s="28"/>
      <c r="K14" s="28">
        <v>192</v>
      </c>
      <c r="L14" s="31">
        <f t="shared" si="0"/>
        <v>192</v>
      </c>
      <c r="M14" s="32" t="s">
        <v>91</v>
      </c>
      <c r="N14" s="33" t="s">
        <v>207</v>
      </c>
    </row>
    <row r="15" spans="1:14" s="55" customFormat="1" ht="12.75">
      <c r="A15" s="27" t="s">
        <v>35</v>
      </c>
      <c r="B15" s="162" t="s">
        <v>64</v>
      </c>
      <c r="C15" s="166" t="s">
        <v>65</v>
      </c>
      <c r="D15" s="28" t="s">
        <v>15</v>
      </c>
      <c r="E15" s="28" t="s">
        <v>22</v>
      </c>
      <c r="F15" s="28">
        <v>2</v>
      </c>
      <c r="G15" s="28"/>
      <c r="H15" s="28"/>
      <c r="I15" s="28">
        <v>42</v>
      </c>
      <c r="J15" s="28"/>
      <c r="K15" s="28"/>
      <c r="L15" s="31">
        <f t="shared" si="0"/>
        <v>42</v>
      </c>
      <c r="M15" s="32" t="s">
        <v>91</v>
      </c>
      <c r="N15" s="33" t="s">
        <v>206</v>
      </c>
    </row>
    <row r="16" spans="1:14" s="55" customFormat="1" ht="12.75">
      <c r="A16" s="27" t="s">
        <v>36</v>
      </c>
      <c r="B16" s="163"/>
      <c r="C16" s="167"/>
      <c r="D16" s="28" t="s">
        <v>15</v>
      </c>
      <c r="E16" s="28" t="s">
        <v>22</v>
      </c>
      <c r="F16" s="28">
        <v>8</v>
      </c>
      <c r="G16" s="28"/>
      <c r="H16" s="28"/>
      <c r="I16" s="28"/>
      <c r="J16" s="28">
        <v>256</v>
      </c>
      <c r="K16" s="28"/>
      <c r="L16" s="31">
        <f t="shared" si="0"/>
        <v>256</v>
      </c>
      <c r="M16" s="32" t="s">
        <v>91</v>
      </c>
      <c r="N16" s="33" t="s">
        <v>208</v>
      </c>
    </row>
    <row r="17" spans="1:14" s="55" customFormat="1" ht="12.75">
      <c r="A17" s="27" t="s">
        <v>37</v>
      </c>
      <c r="B17" s="163"/>
      <c r="C17" s="167"/>
      <c r="D17" s="28" t="s">
        <v>15</v>
      </c>
      <c r="E17" s="28" t="s">
        <v>22</v>
      </c>
      <c r="F17" s="28">
        <v>4</v>
      </c>
      <c r="G17" s="28"/>
      <c r="H17" s="28"/>
      <c r="I17" s="28"/>
      <c r="J17" s="28"/>
      <c r="K17" s="28">
        <v>128</v>
      </c>
      <c r="L17" s="31">
        <f t="shared" si="0"/>
        <v>128</v>
      </c>
      <c r="M17" s="32" t="s">
        <v>91</v>
      </c>
      <c r="N17" s="33" t="s">
        <v>208</v>
      </c>
    </row>
    <row r="18" spans="1:14" s="55" customFormat="1" ht="12.75">
      <c r="A18" s="27" t="s">
        <v>38</v>
      </c>
      <c r="B18" s="163"/>
      <c r="C18" s="167"/>
      <c r="D18" s="28" t="s">
        <v>15</v>
      </c>
      <c r="E18" s="28" t="s">
        <v>22</v>
      </c>
      <c r="F18" s="28">
        <v>4</v>
      </c>
      <c r="G18" s="28"/>
      <c r="H18" s="28"/>
      <c r="I18" s="28">
        <v>128</v>
      </c>
      <c r="J18" s="28"/>
      <c r="K18" s="28"/>
      <c r="L18" s="31">
        <f t="shared" si="0"/>
        <v>128</v>
      </c>
      <c r="M18" s="32" t="s">
        <v>91</v>
      </c>
      <c r="N18" s="33" t="s">
        <v>207</v>
      </c>
    </row>
    <row r="19" spans="1:14" s="55" customFormat="1" ht="12.75">
      <c r="A19" s="27" t="s">
        <v>39</v>
      </c>
      <c r="B19" s="163"/>
      <c r="C19" s="167"/>
      <c r="D19" s="28" t="s">
        <v>15</v>
      </c>
      <c r="E19" s="28" t="s">
        <v>22</v>
      </c>
      <c r="F19" s="28">
        <v>6</v>
      </c>
      <c r="G19" s="28"/>
      <c r="H19" s="28"/>
      <c r="I19" s="28"/>
      <c r="J19" s="28">
        <v>192</v>
      </c>
      <c r="K19" s="28"/>
      <c r="L19" s="31">
        <f t="shared" si="0"/>
        <v>192</v>
      </c>
      <c r="M19" s="32" t="s">
        <v>91</v>
      </c>
      <c r="N19" s="33" t="s">
        <v>207</v>
      </c>
    </row>
    <row r="20" spans="1:14" s="55" customFormat="1" ht="12.75">
      <c r="A20" s="27" t="s">
        <v>40</v>
      </c>
      <c r="B20" s="163"/>
      <c r="C20" s="167"/>
      <c r="D20" s="28" t="s">
        <v>15</v>
      </c>
      <c r="E20" s="28" t="s">
        <v>22</v>
      </c>
      <c r="F20" s="28">
        <v>4</v>
      </c>
      <c r="G20" s="28"/>
      <c r="H20" s="28"/>
      <c r="I20" s="28"/>
      <c r="J20" s="28"/>
      <c r="K20" s="28">
        <v>128</v>
      </c>
      <c r="L20" s="31">
        <f t="shared" si="0"/>
        <v>128</v>
      </c>
      <c r="M20" s="32" t="s">
        <v>91</v>
      </c>
      <c r="N20" s="33" t="s">
        <v>207</v>
      </c>
    </row>
    <row r="21" spans="1:14" s="55" customFormat="1" ht="12.75">
      <c r="A21" s="27" t="s">
        <v>41</v>
      </c>
      <c r="B21" s="163"/>
      <c r="C21" s="167"/>
      <c r="D21" s="28" t="s">
        <v>15</v>
      </c>
      <c r="E21" s="28" t="s">
        <v>22</v>
      </c>
      <c r="F21" s="28">
        <v>1</v>
      </c>
      <c r="G21" s="28"/>
      <c r="H21" s="28"/>
      <c r="I21" s="28">
        <v>21</v>
      </c>
      <c r="J21" s="28"/>
      <c r="K21" s="28"/>
      <c r="L21" s="31">
        <f t="shared" si="0"/>
        <v>21</v>
      </c>
      <c r="M21" s="32" t="s">
        <v>91</v>
      </c>
      <c r="N21" s="33" t="s">
        <v>206</v>
      </c>
    </row>
    <row r="22" spans="1:14" s="55" customFormat="1" ht="12.75">
      <c r="A22" s="27" t="s">
        <v>171</v>
      </c>
      <c r="B22" s="163"/>
      <c r="C22" s="167"/>
      <c r="D22" s="28" t="s">
        <v>15</v>
      </c>
      <c r="E22" s="28" t="s">
        <v>22</v>
      </c>
      <c r="F22" s="28">
        <v>6</v>
      </c>
      <c r="G22" s="28"/>
      <c r="H22" s="28"/>
      <c r="I22" s="28"/>
      <c r="J22" s="28">
        <v>192</v>
      </c>
      <c r="K22" s="28"/>
      <c r="L22" s="31">
        <f t="shared" si="0"/>
        <v>192</v>
      </c>
      <c r="M22" s="32" t="s">
        <v>91</v>
      </c>
      <c r="N22" s="33" t="s">
        <v>207</v>
      </c>
    </row>
    <row r="23" spans="1:14" s="55" customFormat="1" ht="12.75" customHeight="1">
      <c r="A23" s="27" t="s">
        <v>172</v>
      </c>
      <c r="B23" s="162" t="s">
        <v>64</v>
      </c>
      <c r="C23" s="166" t="s">
        <v>65</v>
      </c>
      <c r="D23" s="28" t="s">
        <v>15</v>
      </c>
      <c r="E23" s="28" t="s">
        <v>22</v>
      </c>
      <c r="F23" s="28">
        <v>6</v>
      </c>
      <c r="G23" s="28"/>
      <c r="H23" s="28"/>
      <c r="I23" s="28"/>
      <c r="J23" s="28"/>
      <c r="K23" s="28">
        <v>192</v>
      </c>
      <c r="L23" s="31">
        <f t="shared" si="0"/>
        <v>192</v>
      </c>
      <c r="M23" s="32" t="s">
        <v>91</v>
      </c>
      <c r="N23" s="33" t="s">
        <v>207</v>
      </c>
    </row>
    <row r="24" spans="1:14" s="55" customFormat="1" ht="12.75">
      <c r="A24" s="27" t="s">
        <v>173</v>
      </c>
      <c r="B24" s="163"/>
      <c r="C24" s="167"/>
      <c r="D24" s="28" t="s">
        <v>15</v>
      </c>
      <c r="E24" s="28" t="s">
        <v>22</v>
      </c>
      <c r="F24" s="28">
        <v>6</v>
      </c>
      <c r="G24" s="28"/>
      <c r="H24" s="28"/>
      <c r="I24" s="28">
        <v>192</v>
      </c>
      <c r="J24" s="28"/>
      <c r="K24" s="28"/>
      <c r="L24" s="31">
        <f t="shared" si="0"/>
        <v>192</v>
      </c>
      <c r="M24" s="32" t="s">
        <v>91</v>
      </c>
      <c r="N24" s="33" t="s">
        <v>207</v>
      </c>
    </row>
    <row r="25" spans="1:14" s="55" customFormat="1" ht="12.75">
      <c r="A25" s="27" t="s">
        <v>174</v>
      </c>
      <c r="B25" s="163"/>
      <c r="C25" s="167"/>
      <c r="D25" s="28" t="s">
        <v>15</v>
      </c>
      <c r="E25" s="28" t="s">
        <v>22</v>
      </c>
      <c r="F25" s="28">
        <v>2</v>
      </c>
      <c r="G25" s="28"/>
      <c r="H25" s="28"/>
      <c r="I25" s="28"/>
      <c r="J25" s="28">
        <v>200</v>
      </c>
      <c r="K25" s="28"/>
      <c r="L25" s="31">
        <f t="shared" si="0"/>
        <v>200</v>
      </c>
      <c r="M25" s="32" t="s">
        <v>91</v>
      </c>
      <c r="N25" s="33" t="s">
        <v>252</v>
      </c>
    </row>
    <row r="26" spans="1:14" s="55" customFormat="1" ht="12.75">
      <c r="A26" s="27" t="s">
        <v>175</v>
      </c>
      <c r="B26" s="163"/>
      <c r="C26" s="167"/>
      <c r="D26" s="28" t="s">
        <v>15</v>
      </c>
      <c r="E26" s="28" t="s">
        <v>22</v>
      </c>
      <c r="F26" s="28">
        <v>2</v>
      </c>
      <c r="G26" s="28"/>
      <c r="H26" s="28"/>
      <c r="I26" s="28"/>
      <c r="J26" s="28"/>
      <c r="K26" s="28">
        <v>200</v>
      </c>
      <c r="L26" s="31">
        <f t="shared" si="0"/>
        <v>200</v>
      </c>
      <c r="M26" s="32" t="s">
        <v>91</v>
      </c>
      <c r="N26" s="33" t="s">
        <v>252</v>
      </c>
    </row>
    <row r="27" spans="1:14" s="55" customFormat="1" ht="12.75">
      <c r="A27" s="27" t="s">
        <v>176</v>
      </c>
      <c r="B27" s="163"/>
      <c r="C27" s="167"/>
      <c r="D27" s="28" t="s">
        <v>15</v>
      </c>
      <c r="E27" s="28" t="s">
        <v>22</v>
      </c>
      <c r="F27" s="28">
        <v>4</v>
      </c>
      <c r="G27" s="28"/>
      <c r="H27" s="28"/>
      <c r="I27" s="28">
        <v>128</v>
      </c>
      <c r="J27" s="28"/>
      <c r="K27" s="28"/>
      <c r="L27" s="31">
        <f t="shared" si="0"/>
        <v>128</v>
      </c>
      <c r="M27" s="32" t="s">
        <v>91</v>
      </c>
      <c r="N27" s="33" t="s">
        <v>205</v>
      </c>
    </row>
    <row r="28" spans="1:14" s="55" customFormat="1" ht="12.75">
      <c r="A28" s="27" t="s">
        <v>256</v>
      </c>
      <c r="B28" s="163"/>
      <c r="C28" s="167"/>
      <c r="D28" s="28" t="s">
        <v>15</v>
      </c>
      <c r="E28" s="28" t="s">
        <v>22</v>
      </c>
      <c r="F28" s="28">
        <v>3</v>
      </c>
      <c r="G28" s="28"/>
      <c r="H28" s="28"/>
      <c r="I28" s="28"/>
      <c r="J28" s="28">
        <v>63</v>
      </c>
      <c r="K28" s="28"/>
      <c r="L28" s="31">
        <v>63</v>
      </c>
      <c r="M28" s="32" t="s">
        <v>91</v>
      </c>
      <c r="N28" s="33" t="s">
        <v>206</v>
      </c>
    </row>
    <row r="29" spans="1:14" s="55" customFormat="1" ht="12.75">
      <c r="A29" s="27" t="s">
        <v>261</v>
      </c>
      <c r="B29" s="163"/>
      <c r="C29" s="167"/>
      <c r="D29" s="28" t="s">
        <v>15</v>
      </c>
      <c r="E29" s="28" t="s">
        <v>22</v>
      </c>
      <c r="F29" s="28"/>
      <c r="G29" s="28"/>
      <c r="H29" s="28"/>
      <c r="I29" s="28"/>
      <c r="J29" s="28"/>
      <c r="K29" s="28"/>
      <c r="L29" s="31">
        <f>SUM(I29:K29)</f>
        <v>0</v>
      </c>
      <c r="M29" s="32" t="s">
        <v>91</v>
      </c>
      <c r="N29" s="33" t="s">
        <v>27</v>
      </c>
    </row>
    <row r="30" spans="1:14" s="55" customFormat="1" ht="12.75">
      <c r="A30" s="27" t="s">
        <v>262</v>
      </c>
      <c r="B30" s="163"/>
      <c r="C30" s="167"/>
      <c r="D30" s="28" t="s">
        <v>15</v>
      </c>
      <c r="E30" s="28" t="s">
        <v>22</v>
      </c>
      <c r="F30" s="28"/>
      <c r="G30" s="28"/>
      <c r="H30" s="28"/>
      <c r="I30" s="28"/>
      <c r="J30" s="28"/>
      <c r="K30" s="28"/>
      <c r="L30" s="31">
        <f t="shared" si="0"/>
        <v>0</v>
      </c>
      <c r="M30" s="32" t="s">
        <v>91</v>
      </c>
      <c r="N30" s="33" t="s">
        <v>27</v>
      </c>
    </row>
    <row r="31" spans="1:14" s="55" customFormat="1" ht="12.75">
      <c r="A31" s="30" t="s">
        <v>274</v>
      </c>
      <c r="B31" s="164"/>
      <c r="C31" s="168"/>
      <c r="D31" s="28" t="s">
        <v>15</v>
      </c>
      <c r="E31" s="28" t="s">
        <v>22</v>
      </c>
      <c r="F31" s="30">
        <v>2</v>
      </c>
      <c r="G31" s="28"/>
      <c r="H31" s="28"/>
      <c r="I31" s="28">
        <v>20</v>
      </c>
      <c r="J31" s="28"/>
      <c r="K31" s="28"/>
      <c r="L31" s="31">
        <f t="shared" si="0"/>
        <v>20</v>
      </c>
      <c r="M31" s="32" t="s">
        <v>91</v>
      </c>
      <c r="N31" s="33" t="s">
        <v>275</v>
      </c>
    </row>
    <row r="32" spans="1:14" ht="12.75">
      <c r="A32" s="28"/>
      <c r="B32" s="28"/>
      <c r="C32" s="28"/>
      <c r="D32" s="28"/>
      <c r="E32" s="29"/>
      <c r="F32" s="30"/>
      <c r="G32" s="28"/>
      <c r="H32" s="28"/>
      <c r="I32" s="28"/>
      <c r="J32" s="28"/>
      <c r="K32" s="28"/>
      <c r="L32" s="31"/>
      <c r="M32" s="32"/>
      <c r="N32" s="33"/>
    </row>
    <row r="33" spans="1:14" s="55" customFormat="1" ht="12.75" customHeight="1">
      <c r="A33" s="27" t="s">
        <v>17</v>
      </c>
      <c r="B33" s="162" t="s">
        <v>64</v>
      </c>
      <c r="C33" s="165" t="s">
        <v>65</v>
      </c>
      <c r="D33" s="28" t="s">
        <v>15</v>
      </c>
      <c r="E33" s="28" t="s">
        <v>19</v>
      </c>
      <c r="F33" s="28"/>
      <c r="G33" s="28">
        <v>1</v>
      </c>
      <c r="H33" s="28"/>
      <c r="I33" s="28">
        <v>300</v>
      </c>
      <c r="J33" s="28"/>
      <c r="K33" s="28"/>
      <c r="L33" s="31">
        <f aca="true" t="shared" si="1" ref="L33:L43">SUM(I33:K33)</f>
        <v>300</v>
      </c>
      <c r="M33" s="32" t="s">
        <v>91</v>
      </c>
      <c r="N33" s="33" t="s">
        <v>204</v>
      </c>
    </row>
    <row r="34" spans="1:14" s="55" customFormat="1" ht="12.75">
      <c r="A34" s="27" t="s">
        <v>18</v>
      </c>
      <c r="B34" s="163"/>
      <c r="C34" s="165"/>
      <c r="D34" s="28" t="s">
        <v>15</v>
      </c>
      <c r="E34" s="28" t="s">
        <v>19</v>
      </c>
      <c r="F34" s="28"/>
      <c r="G34" s="28">
        <v>5</v>
      </c>
      <c r="H34" s="28"/>
      <c r="I34" s="28"/>
      <c r="J34" s="28">
        <v>1500</v>
      </c>
      <c r="K34" s="28"/>
      <c r="L34" s="31">
        <f t="shared" si="1"/>
        <v>1500</v>
      </c>
      <c r="M34" s="32" t="s">
        <v>91</v>
      </c>
      <c r="N34" s="33" t="s">
        <v>203</v>
      </c>
    </row>
    <row r="35" spans="1:14" s="55" customFormat="1" ht="12.75">
      <c r="A35" s="27" t="s">
        <v>26</v>
      </c>
      <c r="B35" s="163"/>
      <c r="C35" s="165"/>
      <c r="D35" s="28" t="s">
        <v>15</v>
      </c>
      <c r="E35" s="28" t="s">
        <v>19</v>
      </c>
      <c r="F35" s="28"/>
      <c r="G35" s="28">
        <v>4</v>
      </c>
      <c r="H35" s="28"/>
      <c r="I35" s="28"/>
      <c r="J35" s="28"/>
      <c r="K35" s="28">
        <v>1200</v>
      </c>
      <c r="L35" s="31">
        <f t="shared" si="1"/>
        <v>1200</v>
      </c>
      <c r="M35" s="32" t="s">
        <v>91</v>
      </c>
      <c r="N35" s="33" t="s">
        <v>203</v>
      </c>
    </row>
    <row r="36" spans="1:14" s="55" customFormat="1" ht="12.75">
      <c r="A36" s="27" t="s">
        <v>29</v>
      </c>
      <c r="B36" s="163"/>
      <c r="C36" s="165"/>
      <c r="D36" s="28" t="s">
        <v>15</v>
      </c>
      <c r="E36" s="28" t="s">
        <v>19</v>
      </c>
      <c r="F36" s="28"/>
      <c r="G36" s="28">
        <v>4</v>
      </c>
      <c r="H36" s="28"/>
      <c r="I36" s="28">
        <v>1200</v>
      </c>
      <c r="J36" s="28"/>
      <c r="K36" s="28"/>
      <c r="L36" s="31">
        <f t="shared" si="1"/>
        <v>1200</v>
      </c>
      <c r="M36" s="32" t="s">
        <v>91</v>
      </c>
      <c r="N36" s="33" t="s">
        <v>203</v>
      </c>
    </row>
    <row r="37" spans="1:14" s="55" customFormat="1" ht="12.75">
      <c r="A37" s="27" t="s">
        <v>30</v>
      </c>
      <c r="B37" s="164"/>
      <c r="C37" s="165"/>
      <c r="D37" s="28" t="s">
        <v>15</v>
      </c>
      <c r="E37" s="28" t="s">
        <v>19</v>
      </c>
      <c r="F37" s="28"/>
      <c r="G37" s="28">
        <v>3</v>
      </c>
      <c r="H37" s="28"/>
      <c r="I37" s="28"/>
      <c r="J37" s="28">
        <v>900</v>
      </c>
      <c r="K37" s="28"/>
      <c r="L37" s="31">
        <f t="shared" si="1"/>
        <v>900</v>
      </c>
      <c r="M37" s="32" t="s">
        <v>91</v>
      </c>
      <c r="N37" s="33" t="s">
        <v>203</v>
      </c>
    </row>
    <row r="38" spans="1:14" s="55" customFormat="1" ht="16.5" customHeight="1">
      <c r="A38" s="27" t="s">
        <v>42</v>
      </c>
      <c r="B38" s="162" t="s">
        <v>64</v>
      </c>
      <c r="C38" s="167" t="s">
        <v>65</v>
      </c>
      <c r="D38" s="28" t="s">
        <v>15</v>
      </c>
      <c r="E38" s="28" t="s">
        <v>19</v>
      </c>
      <c r="F38" s="28"/>
      <c r="G38" s="28">
        <v>5</v>
      </c>
      <c r="H38" s="28"/>
      <c r="I38" s="28"/>
      <c r="J38" s="28"/>
      <c r="K38" s="28">
        <v>1500</v>
      </c>
      <c r="L38" s="31">
        <f t="shared" si="1"/>
        <v>1500</v>
      </c>
      <c r="M38" s="32" t="s">
        <v>91</v>
      </c>
      <c r="N38" s="33" t="s">
        <v>203</v>
      </c>
    </row>
    <row r="39" spans="1:14" s="55" customFormat="1" ht="12.75">
      <c r="A39" s="27" t="s">
        <v>66</v>
      </c>
      <c r="B39" s="163"/>
      <c r="C39" s="167"/>
      <c r="D39" s="28" t="s">
        <v>15</v>
      </c>
      <c r="E39" s="28" t="s">
        <v>19</v>
      </c>
      <c r="F39" s="28"/>
      <c r="G39" s="28">
        <v>6</v>
      </c>
      <c r="H39" s="28"/>
      <c r="I39" s="28">
        <v>1800</v>
      </c>
      <c r="J39" s="28"/>
      <c r="K39" s="28"/>
      <c r="L39" s="31">
        <f t="shared" si="1"/>
        <v>1800</v>
      </c>
      <c r="M39" s="32" t="s">
        <v>91</v>
      </c>
      <c r="N39" s="33" t="s">
        <v>209</v>
      </c>
    </row>
    <row r="40" spans="1:14" s="55" customFormat="1" ht="12.75">
      <c r="A40" s="27" t="s">
        <v>67</v>
      </c>
      <c r="B40" s="163"/>
      <c r="C40" s="167"/>
      <c r="D40" s="28" t="s">
        <v>15</v>
      </c>
      <c r="E40" s="28" t="s">
        <v>19</v>
      </c>
      <c r="F40" s="28"/>
      <c r="G40" s="28">
        <v>6</v>
      </c>
      <c r="H40" s="28"/>
      <c r="I40" s="28"/>
      <c r="J40" s="28">
        <v>1800</v>
      </c>
      <c r="K40" s="28"/>
      <c r="L40" s="31">
        <f t="shared" si="1"/>
        <v>1800</v>
      </c>
      <c r="M40" s="32" t="s">
        <v>91</v>
      </c>
      <c r="N40" s="33" t="s">
        <v>209</v>
      </c>
    </row>
    <row r="41" spans="1:14" s="55" customFormat="1" ht="12.75">
      <c r="A41" s="27" t="s">
        <v>68</v>
      </c>
      <c r="B41" s="163"/>
      <c r="C41" s="167"/>
      <c r="D41" s="28" t="s">
        <v>15</v>
      </c>
      <c r="E41" s="28" t="s">
        <v>19</v>
      </c>
      <c r="F41" s="28"/>
      <c r="G41" s="28"/>
      <c r="H41" s="28"/>
      <c r="I41" s="28"/>
      <c r="J41" s="28"/>
      <c r="K41" s="28">
        <v>1500</v>
      </c>
      <c r="L41" s="31">
        <f t="shared" si="1"/>
        <v>1500</v>
      </c>
      <c r="M41" s="32" t="s">
        <v>91</v>
      </c>
      <c r="N41" s="33" t="s">
        <v>209</v>
      </c>
    </row>
    <row r="42" spans="1:14" s="55" customFormat="1" ht="12.75">
      <c r="A42" s="27" t="s">
        <v>69</v>
      </c>
      <c r="B42" s="163"/>
      <c r="C42" s="167"/>
      <c r="D42" s="28" t="s">
        <v>15</v>
      </c>
      <c r="E42" s="28" t="s">
        <v>19</v>
      </c>
      <c r="F42" s="28"/>
      <c r="G42" s="28"/>
      <c r="H42" s="28"/>
      <c r="I42" s="28"/>
      <c r="J42" s="28"/>
      <c r="K42" s="28"/>
      <c r="L42" s="31">
        <f t="shared" si="1"/>
        <v>0</v>
      </c>
      <c r="M42" s="32"/>
      <c r="N42" s="33" t="s">
        <v>27</v>
      </c>
    </row>
    <row r="43" spans="1:14" s="55" customFormat="1" ht="12.75" customHeight="1">
      <c r="A43" s="27" t="s">
        <v>70</v>
      </c>
      <c r="B43" s="164"/>
      <c r="C43" s="168"/>
      <c r="D43" s="28" t="s">
        <v>15</v>
      </c>
      <c r="E43" s="28" t="s">
        <v>19</v>
      </c>
      <c r="F43" s="28"/>
      <c r="G43" s="28"/>
      <c r="H43" s="28"/>
      <c r="I43" s="28"/>
      <c r="J43" s="28"/>
      <c r="K43" s="28"/>
      <c r="L43" s="31">
        <f t="shared" si="1"/>
        <v>0</v>
      </c>
      <c r="M43" s="32"/>
      <c r="N43" s="33" t="s">
        <v>27</v>
      </c>
    </row>
    <row r="44" spans="1:14" ht="12.75">
      <c r="A44" s="27"/>
      <c r="B44" s="45"/>
      <c r="C44" s="46"/>
      <c r="D44" s="28"/>
      <c r="E44" s="28"/>
      <c r="F44" s="28"/>
      <c r="G44" s="28"/>
      <c r="H44" s="28"/>
      <c r="I44" s="28"/>
      <c r="J44" s="28"/>
      <c r="K44" s="28"/>
      <c r="L44" s="31"/>
      <c r="M44" s="32"/>
      <c r="N44" s="33"/>
    </row>
    <row r="45" spans="1:14" ht="12.75">
      <c r="A45" s="27"/>
      <c r="B45" s="45"/>
      <c r="C45" s="46"/>
      <c r="D45" s="28"/>
      <c r="E45" s="28"/>
      <c r="F45" s="28"/>
      <c r="G45" s="28"/>
      <c r="H45" s="28"/>
      <c r="I45" s="28"/>
      <c r="J45" s="28"/>
      <c r="K45" s="28"/>
      <c r="L45" s="31"/>
      <c r="M45" s="32"/>
      <c r="N45" s="33"/>
    </row>
    <row r="46" spans="1:14" ht="12.75">
      <c r="A46" s="34"/>
      <c r="B46" s="29"/>
      <c r="C46" s="29"/>
      <c r="D46" s="29"/>
      <c r="E46" s="29"/>
      <c r="F46" s="35"/>
      <c r="G46" s="29"/>
      <c r="H46" s="29"/>
      <c r="I46" s="29"/>
      <c r="J46" s="29"/>
      <c r="K46" s="29"/>
      <c r="L46" s="36"/>
      <c r="M46" s="37"/>
      <c r="N46" s="38"/>
    </row>
    <row r="47" spans="1:14" s="55" customFormat="1" ht="13.5" thickBot="1">
      <c r="A47" s="68" t="s">
        <v>4</v>
      </c>
      <c r="B47" s="69" t="s">
        <v>79</v>
      </c>
      <c r="C47" s="69" t="s">
        <v>81</v>
      </c>
      <c r="D47" s="69" t="s">
        <v>80</v>
      </c>
      <c r="E47" s="69"/>
      <c r="F47" s="69">
        <f aca="true" t="shared" si="2" ref="F47:L47">SUM(F7:F46)</f>
        <v>110</v>
      </c>
      <c r="G47" s="69">
        <f t="shared" si="2"/>
        <v>34</v>
      </c>
      <c r="H47" s="69">
        <f t="shared" si="2"/>
        <v>0</v>
      </c>
      <c r="I47" s="69">
        <f t="shared" si="2"/>
        <v>4375</v>
      </c>
      <c r="J47" s="69">
        <f t="shared" si="2"/>
        <v>5529</v>
      </c>
      <c r="K47" s="69">
        <f t="shared" si="2"/>
        <v>5232</v>
      </c>
      <c r="L47" s="69">
        <f t="shared" si="2"/>
        <v>15136</v>
      </c>
      <c r="M47" s="70" t="s">
        <v>250</v>
      </c>
      <c r="N47" s="71"/>
    </row>
    <row r="48" spans="1:14" ht="12.75">
      <c r="A48" s="39"/>
      <c r="B48" s="16"/>
      <c r="C48" s="16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</row>
    <row r="49" spans="1:14" ht="12.75">
      <c r="A49" s="72"/>
      <c r="B49" s="73"/>
      <c r="C49" s="74" t="s">
        <v>233</v>
      </c>
      <c r="D49" s="75"/>
      <c r="E49" s="76"/>
      <c r="F49" s="16"/>
      <c r="G49" s="16"/>
      <c r="H49" s="39"/>
      <c r="I49" s="39"/>
      <c r="J49" s="41"/>
      <c r="K49" s="41"/>
      <c r="L49" s="41"/>
      <c r="M49" s="41"/>
      <c r="N49" s="41"/>
    </row>
    <row r="50" spans="1:14" ht="12.75">
      <c r="A50" s="77" t="s">
        <v>28</v>
      </c>
      <c r="B50" s="74"/>
      <c r="C50" s="78">
        <v>0.8</v>
      </c>
      <c r="D50" s="79">
        <f>+SUM(L6:L31)</f>
        <v>3436</v>
      </c>
      <c r="E50" s="80">
        <f>C50*D50</f>
        <v>2748.8</v>
      </c>
      <c r="F50" s="16"/>
      <c r="G50" s="16"/>
      <c r="H50" s="39"/>
      <c r="I50" s="39"/>
      <c r="J50" s="41"/>
      <c r="K50" s="41"/>
      <c r="L50" s="42"/>
      <c r="M50" s="43"/>
      <c r="N50" s="44"/>
    </row>
    <row r="51" spans="1:14" ht="12.75">
      <c r="A51" s="74" t="s">
        <v>192</v>
      </c>
      <c r="B51" s="76"/>
      <c r="C51" s="81">
        <v>0.5</v>
      </c>
      <c r="D51" s="79">
        <f>SUM(L33:L43)</f>
        <v>11700</v>
      </c>
      <c r="E51" s="80">
        <f>C51*D51</f>
        <v>5850</v>
      </c>
      <c r="F51" s="16"/>
      <c r="G51" s="16"/>
      <c r="H51" s="39"/>
      <c r="I51" s="39"/>
      <c r="J51" s="41"/>
      <c r="K51" s="41"/>
      <c r="L51" s="42"/>
      <c r="M51" s="43"/>
      <c r="N51" s="43"/>
    </row>
    <row r="52" spans="1:14" ht="12.75">
      <c r="A52" s="77" t="s">
        <v>194</v>
      </c>
      <c r="B52" s="77"/>
      <c r="C52" s="77"/>
      <c r="D52" s="79">
        <f>SUM(D50:D51)</f>
        <v>15136</v>
      </c>
      <c r="E52" s="82">
        <f>SUM(E50:E51)</f>
        <v>8598.8</v>
      </c>
      <c r="F52" s="16"/>
      <c r="G52" s="16"/>
      <c r="H52" s="39"/>
      <c r="I52" s="39"/>
      <c r="J52" s="41"/>
      <c r="K52" s="41"/>
      <c r="L52" s="41"/>
      <c r="M52" s="43"/>
      <c r="N52" s="43"/>
    </row>
    <row r="53" spans="1:14" ht="12.75">
      <c r="A53" s="39"/>
      <c r="B53" s="16"/>
      <c r="C53" s="16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0"/>
    </row>
    <row r="54" spans="1:14" ht="12.75">
      <c r="A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</sheetData>
  <sheetProtection/>
  <mergeCells count="12">
    <mergeCell ref="B38:B43"/>
    <mergeCell ref="C33:C37"/>
    <mergeCell ref="B7:B14"/>
    <mergeCell ref="B15:B22"/>
    <mergeCell ref="B23:B31"/>
    <mergeCell ref="C38:C43"/>
    <mergeCell ref="B2:C2"/>
    <mergeCell ref="C7:C14"/>
    <mergeCell ref="C15:C22"/>
    <mergeCell ref="C23:C31"/>
    <mergeCell ref="F2:H2"/>
    <mergeCell ref="B33:B37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showZeros="0" view="pageBreakPreview" zoomScale="65" zoomScaleNormal="75" zoomScaleSheetLayoutView="65" zoomScalePageLayoutView="0" workbookViewId="0" topLeftCell="A1">
      <selection activeCell="F18" sqref="F18"/>
    </sheetView>
  </sheetViews>
  <sheetFormatPr defaultColWidth="9.140625" defaultRowHeight="12.75"/>
  <cols>
    <col min="1" max="1" width="12.28125" style="48" customWidth="1"/>
    <col min="2" max="2" width="30.8515625" style="48" bestFit="1" customWidth="1"/>
    <col min="3" max="3" width="17.140625" style="48" bestFit="1" customWidth="1"/>
    <col min="4" max="4" width="14.7109375" style="48" bestFit="1" customWidth="1"/>
    <col min="5" max="5" width="10.8515625" style="48" bestFit="1" customWidth="1"/>
    <col min="6" max="6" width="8.57421875" style="48" bestFit="1" customWidth="1"/>
    <col min="7" max="7" width="3.8515625" style="48" bestFit="1" customWidth="1"/>
    <col min="8" max="8" width="5.140625" style="48" bestFit="1" customWidth="1"/>
    <col min="9" max="9" width="9.421875" style="48" bestFit="1" customWidth="1"/>
    <col min="10" max="10" width="14.00390625" style="54" bestFit="1" customWidth="1"/>
    <col min="11" max="11" width="15.140625" style="54" bestFit="1" customWidth="1"/>
    <col min="12" max="12" width="17.00390625" style="54" bestFit="1" customWidth="1"/>
    <col min="13" max="13" width="20.140625" style="54" bestFit="1" customWidth="1"/>
    <col min="14" max="14" width="14.8515625" style="48" bestFit="1" customWidth="1"/>
    <col min="15" max="15" width="4.140625" style="48" bestFit="1" customWidth="1"/>
    <col min="16" max="16" width="6.00390625" style="48" bestFit="1" customWidth="1"/>
    <col min="17" max="17" width="22.7109375" style="48" bestFit="1" customWidth="1"/>
    <col min="18" max="18" width="19.00390625" style="48" bestFit="1" customWidth="1"/>
    <col min="19" max="16384" width="9.140625" style="48" customWidth="1"/>
  </cols>
  <sheetData>
    <row r="1" spans="1:13" ht="15.75">
      <c r="A1" s="47"/>
      <c r="B1" s="47"/>
      <c r="E1" s="49"/>
      <c r="G1" s="49"/>
      <c r="H1" s="49"/>
      <c r="I1" s="49"/>
      <c r="J1" s="50"/>
      <c r="K1" s="50"/>
      <c r="L1" s="50"/>
      <c r="M1" s="50"/>
    </row>
    <row r="2" spans="1:13" ht="15.75">
      <c r="A2" s="47" t="s">
        <v>329</v>
      </c>
      <c r="B2" s="47"/>
      <c r="E2" s="49"/>
      <c r="G2" s="49"/>
      <c r="H2" s="49"/>
      <c r="I2" s="49"/>
      <c r="J2" s="50"/>
      <c r="K2" s="50"/>
      <c r="L2" s="50"/>
      <c r="M2" s="50"/>
    </row>
    <row r="3" spans="1:19" ht="15.75" customHeight="1" thickBot="1">
      <c r="A3" s="51"/>
      <c r="B3" s="51"/>
      <c r="E3" s="51"/>
      <c r="G3" s="51"/>
      <c r="H3" s="51"/>
      <c r="I3" s="49"/>
      <c r="J3" s="50"/>
      <c r="K3" s="50"/>
      <c r="L3" s="50"/>
      <c r="M3" s="50"/>
      <c r="S3" s="52"/>
    </row>
    <row r="4" spans="1:19" ht="31.5">
      <c r="A4" s="154" t="s">
        <v>285</v>
      </c>
      <c r="B4" s="156" t="s">
        <v>55</v>
      </c>
      <c r="C4" s="6" t="s">
        <v>286</v>
      </c>
      <c r="D4" s="6" t="s">
        <v>287</v>
      </c>
      <c r="E4" s="5" t="s">
        <v>43</v>
      </c>
      <c r="F4" s="5" t="s">
        <v>7</v>
      </c>
      <c r="G4" s="158" t="s">
        <v>288</v>
      </c>
      <c r="H4" s="158"/>
      <c r="I4" s="5" t="s">
        <v>56</v>
      </c>
      <c r="J4" s="7" t="s">
        <v>289</v>
      </c>
      <c r="K4" s="7" t="s">
        <v>44</v>
      </c>
      <c r="L4" s="7" t="s">
        <v>290</v>
      </c>
      <c r="M4" s="8" t="s">
        <v>291</v>
      </c>
      <c r="N4" s="158" t="s">
        <v>292</v>
      </c>
      <c r="O4" s="158"/>
      <c r="P4" s="158"/>
      <c r="Q4" s="5" t="s">
        <v>293</v>
      </c>
      <c r="R4" s="151" t="s">
        <v>45</v>
      </c>
      <c r="S4" s="53"/>
    </row>
    <row r="5" spans="1:19" ht="16.5" thickBot="1">
      <c r="A5" s="155"/>
      <c r="B5" s="157"/>
      <c r="C5" s="9" t="s">
        <v>57</v>
      </c>
      <c r="D5" s="10" t="s">
        <v>57</v>
      </c>
      <c r="E5" s="4" t="s">
        <v>46</v>
      </c>
      <c r="F5" s="4" t="s">
        <v>47</v>
      </c>
      <c r="G5" s="153" t="s">
        <v>48</v>
      </c>
      <c r="H5" s="153"/>
      <c r="I5" s="4" t="s">
        <v>49</v>
      </c>
      <c r="J5" s="11" t="s">
        <v>294</v>
      </c>
      <c r="K5" s="11" t="s">
        <v>50</v>
      </c>
      <c r="L5" s="11" t="s">
        <v>51</v>
      </c>
      <c r="M5" s="11" t="s">
        <v>49</v>
      </c>
      <c r="N5" s="153" t="s">
        <v>52</v>
      </c>
      <c r="O5" s="153" t="s">
        <v>52</v>
      </c>
      <c r="P5" s="153"/>
      <c r="Q5" s="4" t="s">
        <v>53</v>
      </c>
      <c r="R5" s="152"/>
      <c r="S5" s="53"/>
    </row>
    <row r="6" spans="1:18" ht="30" customHeight="1">
      <c r="A6" s="100" t="s">
        <v>58</v>
      </c>
      <c r="B6" s="101" t="s">
        <v>183</v>
      </c>
      <c r="C6" s="102">
        <f>'DP-ZK.OTOPARK'!D34/1000</f>
        <v>25.85</v>
      </c>
      <c r="D6" s="102">
        <f>'DP-ZK.OTOPARK'!E34/1000</f>
        <v>20.68</v>
      </c>
      <c r="E6" s="103">
        <v>20</v>
      </c>
      <c r="F6" s="104">
        <f>C6/380/1.732/0.8*1000</f>
        <v>49.09520481341922</v>
      </c>
      <c r="G6" s="105" t="s">
        <v>54</v>
      </c>
      <c r="H6" s="106">
        <v>80</v>
      </c>
      <c r="I6" s="107">
        <f>IF(O6&lt;6,(42),IF(O6&lt;10,(53),IF(O6&lt;16,(73),IF(O6&lt;25,(96),IF(O6&lt;35,(130),IF(O6&lt;50,(160),IF(O6&lt;70,(195),IF(O6&lt;95,(247)))))))))</f>
        <v>130</v>
      </c>
      <c r="J6" s="108">
        <v>0.85</v>
      </c>
      <c r="K6" s="108">
        <v>0.94</v>
      </c>
      <c r="L6" s="109">
        <f>J6*K6</f>
        <v>0.7989999999999999</v>
      </c>
      <c r="M6" s="109">
        <f>I6*L6</f>
        <v>103.86999999999999</v>
      </c>
      <c r="N6" s="110" t="s">
        <v>333</v>
      </c>
      <c r="O6" s="111">
        <v>25</v>
      </c>
      <c r="P6" s="112">
        <v>16</v>
      </c>
      <c r="Q6" s="113">
        <f>(D6*E6*100)/(56*O6*380*380)*1000</f>
        <v>0.20459042342698852</v>
      </c>
      <c r="R6" s="114" t="str">
        <f>CONCATENATE(ROUND(F6,0)," &lt; ",H6," &lt; ",(ROUND(M6,0)))</f>
        <v>49 &lt; 80 &lt; 104</v>
      </c>
    </row>
    <row r="7" spans="1:22" s="130" customFormat="1" ht="30" customHeight="1" thickBot="1">
      <c r="A7" s="121"/>
      <c r="B7" s="121" t="s">
        <v>342</v>
      </c>
      <c r="C7" s="122">
        <f>+C6</f>
        <v>25.85</v>
      </c>
      <c r="D7" s="122">
        <f>SUM(D6:D6)</f>
        <v>20.68</v>
      </c>
      <c r="E7" s="123">
        <v>70</v>
      </c>
      <c r="F7" s="104">
        <f>C7/380/1.732/0.8*1000</f>
        <v>49.09520481341922</v>
      </c>
      <c r="G7" s="124" t="s">
        <v>54</v>
      </c>
      <c r="H7" s="125">
        <v>100</v>
      </c>
      <c r="I7" s="126">
        <v>130</v>
      </c>
      <c r="J7" s="126">
        <v>0.85</v>
      </c>
      <c r="K7" s="126">
        <v>0.94</v>
      </c>
      <c r="L7" s="127">
        <f>J7*K7</f>
        <v>0.7989999999999999</v>
      </c>
      <c r="M7" s="128">
        <f>I7*L7</f>
        <v>103.86999999999999</v>
      </c>
      <c r="N7" s="110" t="s">
        <v>333</v>
      </c>
      <c r="O7" s="111">
        <v>35</v>
      </c>
      <c r="P7" s="112">
        <v>16</v>
      </c>
      <c r="Q7" s="131">
        <f>(D7*E7*100)/(56*O7*380*380)*1000/3</f>
        <v>0.1704920195224904</v>
      </c>
      <c r="R7" s="129" t="str">
        <f>CONCATENATE(ROUND(F7,0)," &lt; ",H7," &lt; ",(ROUND(M7,0)))</f>
        <v>49 &lt; 100 &lt; 104</v>
      </c>
      <c r="S7" s="48"/>
      <c r="T7" s="48"/>
      <c r="U7" s="48"/>
      <c r="V7" s="48"/>
    </row>
  </sheetData>
  <sheetProtection/>
  <mergeCells count="7">
    <mergeCell ref="A4:A5"/>
    <mergeCell ref="B4:B5"/>
    <mergeCell ref="G4:H4"/>
    <mergeCell ref="N4:P4"/>
    <mergeCell ref="R4:R5"/>
    <mergeCell ref="G5:H5"/>
    <mergeCell ref="N5:P5"/>
  </mergeCells>
  <printOptions horizontalCentered="1"/>
  <pageMargins left="0.7480314960629921" right="0.5118110236220472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zoomScalePageLayoutView="0" workbookViewId="0" topLeftCell="A10">
      <selection activeCell="Q44" sqref="Q44"/>
    </sheetView>
  </sheetViews>
  <sheetFormatPr defaultColWidth="9.140625" defaultRowHeight="12.75"/>
  <cols>
    <col min="1" max="2" width="9.140625" style="16" customWidth="1"/>
    <col min="3" max="3" width="10.8515625" style="16" customWidth="1"/>
    <col min="4" max="4" width="9.140625" style="16" customWidth="1"/>
    <col min="5" max="5" width="11.140625" style="16" customWidth="1"/>
    <col min="6" max="12" width="9.140625" style="16" customWidth="1"/>
    <col min="13" max="13" width="32.140625" style="16" bestFit="1" customWidth="1"/>
    <col min="14" max="14" width="46.28125" style="16" bestFit="1" customWidth="1"/>
    <col min="15" max="16384" width="9.140625" style="16" customWidth="1"/>
  </cols>
  <sheetData>
    <row r="1" spans="1:14" ht="12.75">
      <c r="A1" s="12" t="s">
        <v>157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s="55" customFormat="1" ht="12" customHeight="1">
      <c r="A6" s="27" t="s">
        <v>96</v>
      </c>
      <c r="B6" s="162" t="s">
        <v>64</v>
      </c>
      <c r="C6" s="166" t="s">
        <v>65</v>
      </c>
      <c r="D6" s="28" t="s">
        <v>15</v>
      </c>
      <c r="E6" s="28" t="s">
        <v>19</v>
      </c>
      <c r="F6" s="28"/>
      <c r="G6" s="28">
        <v>4</v>
      </c>
      <c r="H6" s="28"/>
      <c r="I6" s="28">
        <v>1200</v>
      </c>
      <c r="J6" s="28"/>
      <c r="K6" s="28"/>
      <c r="L6" s="31">
        <f aca="true" t="shared" si="0" ref="L6:L23">SUM(I6:K6)</f>
        <v>1200</v>
      </c>
      <c r="M6" s="32" t="s">
        <v>91</v>
      </c>
      <c r="N6" s="33" t="s">
        <v>198</v>
      </c>
    </row>
    <row r="7" spans="1:14" s="55" customFormat="1" ht="12.75">
      <c r="A7" s="27" t="s">
        <v>97</v>
      </c>
      <c r="B7" s="163"/>
      <c r="C7" s="167"/>
      <c r="D7" s="28" t="s">
        <v>15</v>
      </c>
      <c r="E7" s="28" t="s">
        <v>19</v>
      </c>
      <c r="F7" s="28"/>
      <c r="G7" s="28">
        <v>2</v>
      </c>
      <c r="H7" s="28"/>
      <c r="I7" s="28"/>
      <c r="J7" s="28">
        <v>600</v>
      </c>
      <c r="K7" s="28"/>
      <c r="L7" s="31">
        <f t="shared" si="0"/>
        <v>600</v>
      </c>
      <c r="M7" s="32" t="s">
        <v>91</v>
      </c>
      <c r="N7" s="33" t="s">
        <v>198</v>
      </c>
    </row>
    <row r="8" spans="1:14" s="55" customFormat="1" ht="12.75">
      <c r="A8" s="27" t="s">
        <v>98</v>
      </c>
      <c r="B8" s="163"/>
      <c r="C8" s="167"/>
      <c r="D8" s="28" t="s">
        <v>15</v>
      </c>
      <c r="E8" s="28" t="s">
        <v>19</v>
      </c>
      <c r="F8" s="28"/>
      <c r="G8" s="28">
        <v>4</v>
      </c>
      <c r="H8" s="28"/>
      <c r="I8" s="28"/>
      <c r="J8" s="28"/>
      <c r="K8" s="28">
        <v>1200</v>
      </c>
      <c r="L8" s="31">
        <f t="shared" si="0"/>
        <v>1200</v>
      </c>
      <c r="M8" s="32" t="s">
        <v>91</v>
      </c>
      <c r="N8" s="33" t="s">
        <v>198</v>
      </c>
    </row>
    <row r="9" spans="1:14" s="55" customFormat="1" ht="12.75">
      <c r="A9" s="27" t="s">
        <v>99</v>
      </c>
      <c r="B9" s="163"/>
      <c r="C9" s="167"/>
      <c r="D9" s="28" t="s">
        <v>15</v>
      </c>
      <c r="E9" s="28" t="s">
        <v>19</v>
      </c>
      <c r="F9" s="28"/>
      <c r="G9" s="28">
        <v>2</v>
      </c>
      <c r="H9" s="28"/>
      <c r="I9" s="28">
        <v>600</v>
      </c>
      <c r="J9" s="28"/>
      <c r="K9" s="28"/>
      <c r="L9" s="31">
        <f t="shared" si="0"/>
        <v>600</v>
      </c>
      <c r="M9" s="32" t="s">
        <v>91</v>
      </c>
      <c r="N9" s="33" t="s">
        <v>198</v>
      </c>
    </row>
    <row r="10" spans="1:14" s="55" customFormat="1" ht="12.75">
      <c r="A10" s="27" t="s">
        <v>100</v>
      </c>
      <c r="B10" s="163"/>
      <c r="C10" s="167"/>
      <c r="D10" s="28" t="s">
        <v>15</v>
      </c>
      <c r="E10" s="28" t="s">
        <v>19</v>
      </c>
      <c r="F10" s="28"/>
      <c r="G10" s="28">
        <v>6</v>
      </c>
      <c r="H10" s="28"/>
      <c r="I10" s="28"/>
      <c r="J10" s="28">
        <v>1800</v>
      </c>
      <c r="K10" s="28"/>
      <c r="L10" s="31">
        <f t="shared" si="0"/>
        <v>1800</v>
      </c>
      <c r="M10" s="32" t="s">
        <v>91</v>
      </c>
      <c r="N10" s="33" t="s">
        <v>198</v>
      </c>
    </row>
    <row r="11" spans="1:14" s="55" customFormat="1" ht="12.75">
      <c r="A11" s="27" t="s">
        <v>101</v>
      </c>
      <c r="B11" s="162" t="s">
        <v>64</v>
      </c>
      <c r="C11" s="166" t="s">
        <v>65</v>
      </c>
      <c r="D11" s="28" t="s">
        <v>15</v>
      </c>
      <c r="E11" s="28" t="s">
        <v>19</v>
      </c>
      <c r="F11" s="28"/>
      <c r="G11" s="28">
        <v>2</v>
      </c>
      <c r="H11" s="28"/>
      <c r="I11" s="28"/>
      <c r="J11" s="28"/>
      <c r="K11" s="28">
        <v>200</v>
      </c>
      <c r="L11" s="31">
        <f t="shared" si="0"/>
        <v>200</v>
      </c>
      <c r="M11" s="32" t="s">
        <v>91</v>
      </c>
      <c r="N11" s="33" t="s">
        <v>210</v>
      </c>
    </row>
    <row r="12" spans="1:14" s="55" customFormat="1" ht="12.75">
      <c r="A12" s="27" t="s">
        <v>102</v>
      </c>
      <c r="B12" s="163"/>
      <c r="C12" s="167"/>
      <c r="D12" s="28" t="s">
        <v>15</v>
      </c>
      <c r="E12" s="28" t="s">
        <v>19</v>
      </c>
      <c r="F12" s="28"/>
      <c r="G12" s="28">
        <v>2</v>
      </c>
      <c r="H12" s="28"/>
      <c r="I12" s="28">
        <v>600</v>
      </c>
      <c r="J12" s="28"/>
      <c r="K12" s="28"/>
      <c r="L12" s="31">
        <f t="shared" si="0"/>
        <v>600</v>
      </c>
      <c r="M12" s="32" t="s">
        <v>91</v>
      </c>
      <c r="N12" s="33" t="s">
        <v>198</v>
      </c>
    </row>
    <row r="13" spans="1:14" s="55" customFormat="1" ht="12.75">
      <c r="A13" s="27" t="s">
        <v>103</v>
      </c>
      <c r="B13" s="163"/>
      <c r="C13" s="167"/>
      <c r="D13" s="28" t="s">
        <v>15</v>
      </c>
      <c r="E13" s="28" t="s">
        <v>19</v>
      </c>
      <c r="F13" s="28"/>
      <c r="G13" s="28">
        <v>3</v>
      </c>
      <c r="H13" s="28"/>
      <c r="I13" s="28"/>
      <c r="J13" s="28">
        <v>1800</v>
      </c>
      <c r="K13" s="28"/>
      <c r="L13" s="31">
        <f t="shared" si="0"/>
        <v>1800</v>
      </c>
      <c r="M13" s="32" t="s">
        <v>91</v>
      </c>
      <c r="N13" s="33" t="s">
        <v>198</v>
      </c>
    </row>
    <row r="14" spans="1:14" s="55" customFormat="1" ht="12.75">
      <c r="A14" s="27" t="s">
        <v>104</v>
      </c>
      <c r="B14" s="163"/>
      <c r="C14" s="167"/>
      <c r="D14" s="28" t="s">
        <v>15</v>
      </c>
      <c r="E14" s="28" t="s">
        <v>19</v>
      </c>
      <c r="F14" s="28"/>
      <c r="G14" s="28">
        <v>2</v>
      </c>
      <c r="H14" s="28"/>
      <c r="I14" s="28"/>
      <c r="J14" s="28"/>
      <c r="K14" s="28">
        <v>600</v>
      </c>
      <c r="L14" s="31">
        <f t="shared" si="0"/>
        <v>600</v>
      </c>
      <c r="M14" s="32" t="s">
        <v>91</v>
      </c>
      <c r="N14" s="33" t="s">
        <v>198</v>
      </c>
    </row>
    <row r="15" spans="1:14" s="55" customFormat="1" ht="12.75">
      <c r="A15" s="27" t="s">
        <v>105</v>
      </c>
      <c r="B15" s="163"/>
      <c r="C15" s="167"/>
      <c r="D15" s="28" t="s">
        <v>15</v>
      </c>
      <c r="E15" s="28" t="s">
        <v>19</v>
      </c>
      <c r="F15" s="28"/>
      <c r="G15" s="28">
        <v>5</v>
      </c>
      <c r="H15" s="28"/>
      <c r="I15" s="28">
        <v>1500</v>
      </c>
      <c r="J15" s="28"/>
      <c r="K15" s="28"/>
      <c r="L15" s="31">
        <f t="shared" si="0"/>
        <v>1500</v>
      </c>
      <c r="M15" s="32" t="s">
        <v>91</v>
      </c>
      <c r="N15" s="33" t="s">
        <v>198</v>
      </c>
    </row>
    <row r="16" spans="1:14" s="55" customFormat="1" ht="12.75" customHeight="1">
      <c r="A16" s="27" t="s">
        <v>116</v>
      </c>
      <c r="B16" s="171" t="s">
        <v>64</v>
      </c>
      <c r="C16" s="165" t="s">
        <v>65</v>
      </c>
      <c r="D16" s="28" t="s">
        <v>15</v>
      </c>
      <c r="E16" s="28" t="s">
        <v>19</v>
      </c>
      <c r="F16" s="28"/>
      <c r="G16" s="28">
        <v>5</v>
      </c>
      <c r="H16" s="28"/>
      <c r="I16" s="28"/>
      <c r="J16" s="28">
        <v>1500</v>
      </c>
      <c r="K16" s="28"/>
      <c r="L16" s="31">
        <f t="shared" si="0"/>
        <v>1500</v>
      </c>
      <c r="M16" s="32" t="s">
        <v>91</v>
      </c>
      <c r="N16" s="33" t="s">
        <v>198</v>
      </c>
    </row>
    <row r="17" spans="1:14" s="55" customFormat="1" ht="12.75">
      <c r="A17" s="27" t="s">
        <v>117</v>
      </c>
      <c r="B17" s="171"/>
      <c r="C17" s="165"/>
      <c r="D17" s="28" t="s">
        <v>15</v>
      </c>
      <c r="E17" s="28" t="s">
        <v>19</v>
      </c>
      <c r="F17" s="28"/>
      <c r="G17" s="28">
        <v>3</v>
      </c>
      <c r="H17" s="28"/>
      <c r="I17" s="28"/>
      <c r="J17" s="28"/>
      <c r="K17" s="28">
        <v>900</v>
      </c>
      <c r="L17" s="31">
        <f t="shared" si="0"/>
        <v>900</v>
      </c>
      <c r="M17" s="32" t="s">
        <v>91</v>
      </c>
      <c r="N17" s="33" t="s">
        <v>198</v>
      </c>
    </row>
    <row r="18" spans="1:14" s="55" customFormat="1" ht="12.75">
      <c r="A18" s="27" t="s">
        <v>118</v>
      </c>
      <c r="B18" s="171"/>
      <c r="C18" s="165"/>
      <c r="D18" s="28" t="s">
        <v>15</v>
      </c>
      <c r="E18" s="28" t="s">
        <v>19</v>
      </c>
      <c r="F18" s="28"/>
      <c r="G18" s="28">
        <v>5</v>
      </c>
      <c r="H18" s="28"/>
      <c r="I18" s="28">
        <v>1500</v>
      </c>
      <c r="J18" s="28"/>
      <c r="K18" s="28"/>
      <c r="L18" s="31">
        <f t="shared" si="0"/>
        <v>1500</v>
      </c>
      <c r="M18" s="32" t="s">
        <v>91</v>
      </c>
      <c r="N18" s="33" t="s">
        <v>198</v>
      </c>
    </row>
    <row r="19" spans="1:14" s="55" customFormat="1" ht="12.75">
      <c r="A19" s="27" t="s">
        <v>119</v>
      </c>
      <c r="B19" s="171"/>
      <c r="C19" s="165"/>
      <c r="D19" s="28" t="s">
        <v>15</v>
      </c>
      <c r="E19" s="28" t="s">
        <v>19</v>
      </c>
      <c r="F19" s="28"/>
      <c r="G19" s="28">
        <v>1</v>
      </c>
      <c r="H19" s="28"/>
      <c r="I19" s="28"/>
      <c r="J19" s="28">
        <v>300</v>
      </c>
      <c r="K19" s="28"/>
      <c r="L19" s="31">
        <f>SUM(I19:K19)</f>
        <v>300</v>
      </c>
      <c r="M19" s="32" t="s">
        <v>91</v>
      </c>
      <c r="N19" s="33" t="s">
        <v>198</v>
      </c>
    </row>
    <row r="20" spans="1:14" s="55" customFormat="1" ht="12.75">
      <c r="A20" s="27" t="s">
        <v>122</v>
      </c>
      <c r="B20" s="171"/>
      <c r="C20" s="165"/>
      <c r="D20" s="28" t="s">
        <v>15</v>
      </c>
      <c r="E20" s="28" t="s">
        <v>19</v>
      </c>
      <c r="F20" s="28"/>
      <c r="G20" s="28"/>
      <c r="H20" s="28"/>
      <c r="I20" s="28"/>
      <c r="J20" s="28"/>
      <c r="K20" s="28"/>
      <c r="L20" s="31">
        <f>SUM(I20:K20)</f>
        <v>0</v>
      </c>
      <c r="M20" s="32"/>
      <c r="N20" s="33" t="s">
        <v>27</v>
      </c>
    </row>
    <row r="21" spans="1:14" s="55" customFormat="1" ht="12.75">
      <c r="A21" s="27" t="s">
        <v>123</v>
      </c>
      <c r="B21" s="171"/>
      <c r="C21" s="165"/>
      <c r="D21" s="28" t="s">
        <v>15</v>
      </c>
      <c r="E21" s="28" t="s">
        <v>19</v>
      </c>
      <c r="F21" s="28"/>
      <c r="G21" s="28"/>
      <c r="H21" s="28"/>
      <c r="I21" s="28"/>
      <c r="J21" s="28"/>
      <c r="K21" s="28"/>
      <c r="L21" s="31">
        <f t="shared" si="0"/>
        <v>0</v>
      </c>
      <c r="M21" s="32"/>
      <c r="N21" s="33" t="s">
        <v>27</v>
      </c>
    </row>
    <row r="22" spans="1:14" s="55" customFormat="1" ht="25.5" customHeight="1">
      <c r="A22" s="27" t="s">
        <v>120</v>
      </c>
      <c r="B22" s="61" t="s">
        <v>239</v>
      </c>
      <c r="C22" s="62" t="s">
        <v>240</v>
      </c>
      <c r="D22" s="28" t="s">
        <v>15</v>
      </c>
      <c r="E22" s="28" t="s">
        <v>19</v>
      </c>
      <c r="F22" s="28"/>
      <c r="G22" s="28"/>
      <c r="H22" s="28"/>
      <c r="I22" s="28"/>
      <c r="J22" s="28"/>
      <c r="K22" s="28">
        <v>300</v>
      </c>
      <c r="L22" s="31"/>
      <c r="M22" s="32" t="s">
        <v>91</v>
      </c>
      <c r="N22" s="33" t="s">
        <v>201</v>
      </c>
    </row>
    <row r="23" spans="1:14" s="55" customFormat="1" ht="25.5">
      <c r="A23" s="27" t="s">
        <v>121</v>
      </c>
      <c r="B23" s="61" t="s">
        <v>239</v>
      </c>
      <c r="C23" s="62" t="s">
        <v>240</v>
      </c>
      <c r="D23" s="28" t="s">
        <v>15</v>
      </c>
      <c r="E23" s="28" t="s">
        <v>19</v>
      </c>
      <c r="F23" s="28"/>
      <c r="G23" s="28">
        <v>1</v>
      </c>
      <c r="H23" s="28"/>
      <c r="I23" s="28"/>
      <c r="J23" s="28"/>
      <c r="K23" s="28"/>
      <c r="L23" s="31">
        <f t="shared" si="0"/>
        <v>0</v>
      </c>
      <c r="M23" s="32" t="s">
        <v>91</v>
      </c>
      <c r="N23" s="33" t="s">
        <v>202</v>
      </c>
    </row>
    <row r="24" spans="1:14" ht="12.75">
      <c r="A24" s="34"/>
      <c r="B24" s="29"/>
      <c r="C24" s="29"/>
      <c r="D24" s="29"/>
      <c r="E24" s="29"/>
      <c r="F24" s="35"/>
      <c r="G24" s="29"/>
      <c r="H24" s="29"/>
      <c r="I24" s="29"/>
      <c r="J24" s="29"/>
      <c r="K24" s="29"/>
      <c r="L24" s="36"/>
      <c r="M24" s="37"/>
      <c r="N24" s="38"/>
    </row>
    <row r="25" spans="1:14" s="55" customFormat="1" ht="13.5" thickBot="1">
      <c r="A25" s="68" t="s">
        <v>4</v>
      </c>
      <c r="B25" s="69" t="s">
        <v>79</v>
      </c>
      <c r="C25" s="69" t="s">
        <v>81</v>
      </c>
      <c r="D25" s="69" t="s">
        <v>149</v>
      </c>
      <c r="E25" s="69"/>
      <c r="F25" s="69">
        <f aca="true" t="shared" si="1" ref="F25:L25">SUM(F6:F24)</f>
        <v>0</v>
      </c>
      <c r="G25" s="69">
        <f t="shared" si="1"/>
        <v>47</v>
      </c>
      <c r="H25" s="69">
        <f t="shared" si="1"/>
        <v>0</v>
      </c>
      <c r="I25" s="69">
        <f t="shared" si="1"/>
        <v>5400</v>
      </c>
      <c r="J25" s="69">
        <f t="shared" si="1"/>
        <v>6000</v>
      </c>
      <c r="K25" s="69">
        <f t="shared" si="1"/>
        <v>3200</v>
      </c>
      <c r="L25" s="69">
        <f t="shared" si="1"/>
        <v>14300</v>
      </c>
      <c r="M25" s="70" t="s">
        <v>250</v>
      </c>
      <c r="N25" s="71"/>
    </row>
    <row r="26" spans="1:14" ht="12.75">
      <c r="A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</row>
    <row r="27" spans="1:14" ht="12.75">
      <c r="A27" s="72"/>
      <c r="B27" s="73"/>
      <c r="C27" s="74" t="s">
        <v>233</v>
      </c>
      <c r="D27" s="75"/>
      <c r="E27" s="76"/>
      <c r="H27" s="39"/>
      <c r="I27" s="39"/>
      <c r="J27" s="41"/>
      <c r="K27" s="41"/>
      <c r="L27" s="41"/>
      <c r="M27" s="41"/>
      <c r="N27" s="41"/>
    </row>
    <row r="28" spans="1:14" ht="12.75">
      <c r="A28" s="74" t="s">
        <v>192</v>
      </c>
      <c r="B28" s="76"/>
      <c r="C28" s="81">
        <v>0.5</v>
      </c>
      <c r="D28" s="79">
        <f>SUM(L6:L23)</f>
        <v>14300</v>
      </c>
      <c r="E28" s="80">
        <f>C28*D28</f>
        <v>7150</v>
      </c>
      <c r="H28" s="39"/>
      <c r="I28" s="39"/>
      <c r="J28" s="41"/>
      <c r="K28" s="41"/>
      <c r="L28" s="42"/>
      <c r="M28" s="43"/>
      <c r="N28" s="43"/>
    </row>
    <row r="29" spans="1:14" ht="12.75">
      <c r="A29" s="77" t="s">
        <v>194</v>
      </c>
      <c r="B29" s="77"/>
      <c r="C29" s="77"/>
      <c r="D29" s="79">
        <f>SUM(D28:D28)</f>
        <v>14300</v>
      </c>
      <c r="E29" s="82">
        <f>SUM(E28:E28)</f>
        <v>7150</v>
      </c>
      <c r="H29" s="39"/>
      <c r="I29" s="39"/>
      <c r="J29" s="41"/>
      <c r="K29" s="41"/>
      <c r="L29" s="41"/>
      <c r="M29" s="43"/>
      <c r="N29" s="43"/>
    </row>
    <row r="30" spans="1:14" ht="12.75">
      <c r="A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</row>
    <row r="31" spans="1:14" ht="12.75">
      <c r="A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</sheetData>
  <sheetProtection/>
  <mergeCells count="8">
    <mergeCell ref="B16:B21"/>
    <mergeCell ref="C16:C21"/>
    <mergeCell ref="B2:C2"/>
    <mergeCell ref="F2:H2"/>
    <mergeCell ref="B6:B10"/>
    <mergeCell ref="B11:B15"/>
    <mergeCell ref="C6:C10"/>
    <mergeCell ref="C11:C15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SheetLayoutView="100" zoomScalePageLayoutView="0" workbookViewId="0" topLeftCell="A1">
      <selection activeCell="Q44" sqref="Q44"/>
    </sheetView>
  </sheetViews>
  <sheetFormatPr defaultColWidth="9.140625" defaultRowHeight="12.75"/>
  <cols>
    <col min="1" max="2" width="9.140625" style="57" customWidth="1"/>
    <col min="3" max="3" width="10.8515625" style="57" customWidth="1"/>
    <col min="4" max="4" width="9.140625" style="57" customWidth="1"/>
    <col min="5" max="5" width="11.140625" style="57" customWidth="1"/>
    <col min="6" max="12" width="9.140625" style="57" customWidth="1"/>
    <col min="13" max="13" width="30.140625" style="57" bestFit="1" customWidth="1"/>
    <col min="14" max="14" width="34.140625" style="57" bestFit="1" customWidth="1"/>
    <col min="15" max="16384" width="9.140625" style="57" customWidth="1"/>
  </cols>
  <sheetData>
    <row r="1" spans="1:14" ht="12.75">
      <c r="A1" s="12" t="s">
        <v>156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s="55" customFormat="1" ht="12.75" customHeight="1">
      <c r="A6" s="27" t="s">
        <v>20</v>
      </c>
      <c r="B6" s="162" t="s">
        <v>64</v>
      </c>
      <c r="C6" s="166" t="s">
        <v>65</v>
      </c>
      <c r="D6" s="28" t="s">
        <v>15</v>
      </c>
      <c r="E6" s="28" t="s">
        <v>22</v>
      </c>
      <c r="F6" s="28">
        <v>9</v>
      </c>
      <c r="G6" s="28"/>
      <c r="H6" s="28"/>
      <c r="I6" s="28">
        <v>288</v>
      </c>
      <c r="J6" s="28"/>
      <c r="K6" s="28"/>
      <c r="L6" s="31">
        <f>SUM(I6:K6)</f>
        <v>288</v>
      </c>
      <c r="M6" s="32" t="s">
        <v>91</v>
      </c>
      <c r="N6" s="33" t="s">
        <v>205</v>
      </c>
    </row>
    <row r="7" spans="1:14" s="55" customFormat="1" ht="12.75">
      <c r="A7" s="27" t="s">
        <v>21</v>
      </c>
      <c r="B7" s="163"/>
      <c r="C7" s="167"/>
      <c r="D7" s="28" t="s">
        <v>15</v>
      </c>
      <c r="E7" s="28" t="s">
        <v>22</v>
      </c>
      <c r="F7" s="28">
        <v>1</v>
      </c>
      <c r="G7" s="28"/>
      <c r="H7" s="28"/>
      <c r="I7" s="28"/>
      <c r="J7" s="28">
        <v>21</v>
      </c>
      <c r="K7" s="28"/>
      <c r="L7" s="31">
        <f aca="true" t="shared" si="0" ref="L7:L18">SUM(I7:K7)</f>
        <v>21</v>
      </c>
      <c r="M7" s="32" t="s">
        <v>91</v>
      </c>
      <c r="N7" s="33" t="s">
        <v>206</v>
      </c>
    </row>
    <row r="8" spans="1:14" s="55" customFormat="1" ht="12.75">
      <c r="A8" s="27" t="s">
        <v>23</v>
      </c>
      <c r="B8" s="163"/>
      <c r="C8" s="167"/>
      <c r="D8" s="28" t="s">
        <v>15</v>
      </c>
      <c r="E8" s="28" t="s">
        <v>22</v>
      </c>
      <c r="F8" s="28">
        <v>2</v>
      </c>
      <c r="G8" s="28"/>
      <c r="H8" s="28"/>
      <c r="I8" s="28"/>
      <c r="J8" s="28"/>
      <c r="K8" s="28">
        <v>200</v>
      </c>
      <c r="L8" s="31">
        <f t="shared" si="0"/>
        <v>200</v>
      </c>
      <c r="M8" s="32" t="s">
        <v>91</v>
      </c>
      <c r="N8" s="33" t="s">
        <v>252</v>
      </c>
    </row>
    <row r="9" spans="1:14" s="55" customFormat="1" ht="12.75">
      <c r="A9" s="27" t="s">
        <v>25</v>
      </c>
      <c r="B9" s="163"/>
      <c r="C9" s="167"/>
      <c r="D9" s="28" t="s">
        <v>15</v>
      </c>
      <c r="E9" s="28" t="s">
        <v>22</v>
      </c>
      <c r="F9" s="28">
        <v>11</v>
      </c>
      <c r="G9" s="28"/>
      <c r="H9" s="28"/>
      <c r="I9" s="28">
        <v>352</v>
      </c>
      <c r="J9" s="28"/>
      <c r="K9" s="28"/>
      <c r="L9" s="31">
        <f t="shared" si="0"/>
        <v>352</v>
      </c>
      <c r="M9" s="32" t="s">
        <v>91</v>
      </c>
      <c r="N9" s="33" t="s">
        <v>253</v>
      </c>
    </row>
    <row r="10" spans="1:14" s="55" customFormat="1" ht="12.75">
      <c r="A10" s="27" t="s">
        <v>31</v>
      </c>
      <c r="B10" s="163"/>
      <c r="C10" s="167"/>
      <c r="D10" s="28" t="s">
        <v>15</v>
      </c>
      <c r="E10" s="28" t="s">
        <v>22</v>
      </c>
      <c r="F10" s="28">
        <v>8</v>
      </c>
      <c r="G10" s="28"/>
      <c r="H10" s="28"/>
      <c r="I10" s="28"/>
      <c r="J10" s="28">
        <v>256</v>
      </c>
      <c r="K10" s="28"/>
      <c r="L10" s="31">
        <f t="shared" si="0"/>
        <v>256</v>
      </c>
      <c r="M10" s="32" t="s">
        <v>91</v>
      </c>
      <c r="N10" s="33" t="s">
        <v>253</v>
      </c>
    </row>
    <row r="11" spans="1:14" s="55" customFormat="1" ht="12.75">
      <c r="A11" s="27" t="s">
        <v>32</v>
      </c>
      <c r="B11" s="163"/>
      <c r="C11" s="167"/>
      <c r="D11" s="28" t="s">
        <v>15</v>
      </c>
      <c r="E11" s="28" t="s">
        <v>22</v>
      </c>
      <c r="F11" s="28">
        <v>8</v>
      </c>
      <c r="G11" s="28"/>
      <c r="H11" s="28"/>
      <c r="I11" s="28"/>
      <c r="J11" s="28"/>
      <c r="K11" s="28">
        <v>256</v>
      </c>
      <c r="L11" s="31">
        <f t="shared" si="0"/>
        <v>256</v>
      </c>
      <c r="M11" s="32" t="s">
        <v>91</v>
      </c>
      <c r="N11" s="33" t="s">
        <v>253</v>
      </c>
    </row>
    <row r="12" spans="1:14" s="55" customFormat="1" ht="12.75">
      <c r="A12" s="27" t="s">
        <v>33</v>
      </c>
      <c r="B12" s="162" t="s">
        <v>64</v>
      </c>
      <c r="C12" s="166" t="s">
        <v>65</v>
      </c>
      <c r="D12" s="28" t="s">
        <v>15</v>
      </c>
      <c r="E12" s="28" t="s">
        <v>22</v>
      </c>
      <c r="F12" s="28">
        <v>8</v>
      </c>
      <c r="G12" s="28"/>
      <c r="H12" s="28"/>
      <c r="I12" s="28">
        <v>256</v>
      </c>
      <c r="J12" s="28"/>
      <c r="K12" s="28"/>
      <c r="L12" s="31">
        <f t="shared" si="0"/>
        <v>256</v>
      </c>
      <c r="M12" s="32" t="s">
        <v>91</v>
      </c>
      <c r="N12" s="33" t="s">
        <v>253</v>
      </c>
    </row>
    <row r="13" spans="1:14" s="55" customFormat="1" ht="12.75">
      <c r="A13" s="27" t="s">
        <v>34</v>
      </c>
      <c r="B13" s="163"/>
      <c r="C13" s="167"/>
      <c r="D13" s="28" t="s">
        <v>15</v>
      </c>
      <c r="E13" s="28" t="s">
        <v>22</v>
      </c>
      <c r="F13" s="28">
        <v>6</v>
      </c>
      <c r="G13" s="28"/>
      <c r="H13" s="28"/>
      <c r="I13" s="28"/>
      <c r="J13" s="28">
        <v>192</v>
      </c>
      <c r="K13" s="28"/>
      <c r="L13" s="31">
        <f t="shared" si="0"/>
        <v>192</v>
      </c>
      <c r="M13" s="32" t="s">
        <v>91</v>
      </c>
      <c r="N13" s="33" t="s">
        <v>253</v>
      </c>
    </row>
    <row r="14" spans="1:14" s="55" customFormat="1" ht="12.75">
      <c r="A14" s="27" t="s">
        <v>35</v>
      </c>
      <c r="B14" s="163"/>
      <c r="C14" s="167"/>
      <c r="D14" s="28" t="s">
        <v>15</v>
      </c>
      <c r="E14" s="28" t="s">
        <v>22</v>
      </c>
      <c r="F14" s="28">
        <v>6</v>
      </c>
      <c r="G14" s="28"/>
      <c r="H14" s="28"/>
      <c r="I14" s="28"/>
      <c r="J14" s="28"/>
      <c r="K14" s="28">
        <v>192</v>
      </c>
      <c r="L14" s="31">
        <f>SUM(I14:K14)</f>
        <v>192</v>
      </c>
      <c r="M14" s="32" t="s">
        <v>251</v>
      </c>
      <c r="N14" s="33" t="s">
        <v>253</v>
      </c>
    </row>
    <row r="15" spans="1:14" s="55" customFormat="1" ht="12.75">
      <c r="A15" s="27" t="s">
        <v>36</v>
      </c>
      <c r="B15" s="163"/>
      <c r="C15" s="167"/>
      <c r="D15" s="28" t="s">
        <v>15</v>
      </c>
      <c r="E15" s="28" t="s">
        <v>22</v>
      </c>
      <c r="F15" s="28"/>
      <c r="G15" s="28"/>
      <c r="H15" s="28"/>
      <c r="I15" s="28"/>
      <c r="J15" s="28"/>
      <c r="K15" s="28"/>
      <c r="L15" s="31">
        <f>SUM(I15:K15)</f>
        <v>0</v>
      </c>
      <c r="M15" s="32"/>
      <c r="N15" s="33"/>
    </row>
    <row r="16" spans="1:14" s="55" customFormat="1" ht="12.75">
      <c r="A16" s="27" t="s">
        <v>37</v>
      </c>
      <c r="B16" s="163"/>
      <c r="C16" s="167"/>
      <c r="D16" s="28" t="s">
        <v>15</v>
      </c>
      <c r="E16" s="28" t="s">
        <v>22</v>
      </c>
      <c r="F16" s="28"/>
      <c r="G16" s="28"/>
      <c r="H16" s="28"/>
      <c r="I16" s="28"/>
      <c r="J16" s="28"/>
      <c r="K16" s="28"/>
      <c r="L16" s="31">
        <f>SUM(I16:K16)</f>
        <v>0</v>
      </c>
      <c r="M16" s="32"/>
      <c r="N16" s="33" t="s">
        <v>27</v>
      </c>
    </row>
    <row r="17" spans="1:14" s="55" customFormat="1" ht="12.75">
      <c r="A17" s="27" t="s">
        <v>38</v>
      </c>
      <c r="B17" s="163"/>
      <c r="C17" s="167"/>
      <c r="D17" s="28" t="s">
        <v>15</v>
      </c>
      <c r="E17" s="28" t="s">
        <v>22</v>
      </c>
      <c r="F17" s="28"/>
      <c r="G17" s="28"/>
      <c r="H17" s="28"/>
      <c r="I17" s="28"/>
      <c r="J17" s="28"/>
      <c r="K17" s="28"/>
      <c r="L17" s="31">
        <f t="shared" si="0"/>
        <v>0</v>
      </c>
      <c r="M17" s="32"/>
      <c r="N17" s="33" t="s">
        <v>27</v>
      </c>
    </row>
    <row r="18" spans="1:14" s="55" customFormat="1" ht="12.75">
      <c r="A18" s="30" t="s">
        <v>274</v>
      </c>
      <c r="B18" s="64"/>
      <c r="C18" s="65"/>
      <c r="D18" s="28" t="s">
        <v>15</v>
      </c>
      <c r="E18" s="28" t="s">
        <v>22</v>
      </c>
      <c r="F18" s="30">
        <v>3</v>
      </c>
      <c r="G18" s="28"/>
      <c r="H18" s="28"/>
      <c r="I18" s="28"/>
      <c r="J18" s="28">
        <v>30</v>
      </c>
      <c r="K18" s="28"/>
      <c r="L18" s="31">
        <f t="shared" si="0"/>
        <v>30</v>
      </c>
      <c r="M18" s="32" t="s">
        <v>91</v>
      </c>
      <c r="N18" s="33" t="s">
        <v>275</v>
      </c>
    </row>
    <row r="19" spans="1:14" ht="12.75">
      <c r="A19" s="28"/>
      <c r="B19" s="28"/>
      <c r="C19" s="28"/>
      <c r="D19" s="28"/>
      <c r="E19" s="29"/>
      <c r="F19" s="30"/>
      <c r="G19" s="28"/>
      <c r="H19" s="28"/>
      <c r="I19" s="28"/>
      <c r="J19" s="28"/>
      <c r="K19" s="28"/>
      <c r="L19" s="31"/>
      <c r="M19" s="32"/>
      <c r="N19" s="33"/>
    </row>
    <row r="20" spans="1:14" s="55" customFormat="1" ht="12.75" customHeight="1">
      <c r="A20" s="27" t="s">
        <v>17</v>
      </c>
      <c r="B20" s="171" t="s">
        <v>64</v>
      </c>
      <c r="C20" s="165" t="s">
        <v>65</v>
      </c>
      <c r="D20" s="28" t="s">
        <v>15</v>
      </c>
      <c r="E20" s="28" t="s">
        <v>19</v>
      </c>
      <c r="F20" s="28"/>
      <c r="G20" s="28">
        <v>1</v>
      </c>
      <c r="H20" s="28"/>
      <c r="I20" s="28">
        <v>300</v>
      </c>
      <c r="J20" s="28"/>
      <c r="K20" s="28"/>
      <c r="L20" s="31">
        <f aca="true" t="shared" si="1" ref="L20:L28">SUM(I20:K20)</f>
        <v>300</v>
      </c>
      <c r="M20" s="32" t="s">
        <v>91</v>
      </c>
      <c r="N20" s="33" t="s">
        <v>195</v>
      </c>
    </row>
    <row r="21" spans="1:14" s="55" customFormat="1" ht="12.75">
      <c r="A21" s="27" t="s">
        <v>18</v>
      </c>
      <c r="B21" s="171"/>
      <c r="C21" s="165"/>
      <c r="D21" s="28" t="s">
        <v>15</v>
      </c>
      <c r="E21" s="28" t="s">
        <v>19</v>
      </c>
      <c r="F21" s="28"/>
      <c r="G21" s="28">
        <v>4</v>
      </c>
      <c r="H21" s="28"/>
      <c r="I21" s="28"/>
      <c r="J21" s="28">
        <v>1200</v>
      </c>
      <c r="K21" s="28"/>
      <c r="L21" s="31">
        <f t="shared" si="1"/>
        <v>1200</v>
      </c>
      <c r="M21" s="32" t="s">
        <v>91</v>
      </c>
      <c r="N21" s="33" t="s">
        <v>203</v>
      </c>
    </row>
    <row r="22" spans="1:14" s="55" customFormat="1" ht="12.75">
      <c r="A22" s="27" t="s">
        <v>26</v>
      </c>
      <c r="B22" s="171"/>
      <c r="C22" s="165"/>
      <c r="D22" s="28" t="s">
        <v>15</v>
      </c>
      <c r="E22" s="28" t="s">
        <v>19</v>
      </c>
      <c r="F22" s="28"/>
      <c r="G22" s="28">
        <v>3</v>
      </c>
      <c r="H22" s="28"/>
      <c r="I22" s="28"/>
      <c r="J22" s="28"/>
      <c r="K22" s="28">
        <v>900</v>
      </c>
      <c r="L22" s="31">
        <f t="shared" si="1"/>
        <v>900</v>
      </c>
      <c r="M22" s="32" t="s">
        <v>91</v>
      </c>
      <c r="N22" s="33" t="s">
        <v>203</v>
      </c>
    </row>
    <row r="23" spans="1:14" s="55" customFormat="1" ht="12.75">
      <c r="A23" s="27" t="s">
        <v>29</v>
      </c>
      <c r="B23" s="171"/>
      <c r="C23" s="165"/>
      <c r="D23" s="28" t="s">
        <v>15</v>
      </c>
      <c r="E23" s="28" t="s">
        <v>19</v>
      </c>
      <c r="F23" s="28"/>
      <c r="G23" s="28">
        <v>3</v>
      </c>
      <c r="H23" s="28"/>
      <c r="I23" s="28">
        <v>900</v>
      </c>
      <c r="J23" s="28"/>
      <c r="K23" s="28"/>
      <c r="L23" s="31">
        <f t="shared" si="1"/>
        <v>900</v>
      </c>
      <c r="M23" s="32" t="s">
        <v>91</v>
      </c>
      <c r="N23" s="33" t="s">
        <v>203</v>
      </c>
    </row>
    <row r="24" spans="1:14" s="55" customFormat="1" ht="12.75">
      <c r="A24" s="27" t="s">
        <v>30</v>
      </c>
      <c r="B24" s="171"/>
      <c r="C24" s="165"/>
      <c r="D24" s="28" t="s">
        <v>15</v>
      </c>
      <c r="E24" s="28" t="s">
        <v>19</v>
      </c>
      <c r="F24" s="28"/>
      <c r="G24" s="28">
        <v>3</v>
      </c>
      <c r="H24" s="28"/>
      <c r="I24" s="28"/>
      <c r="J24" s="28">
        <v>900</v>
      </c>
      <c r="K24" s="28"/>
      <c r="L24" s="31">
        <f t="shared" si="1"/>
        <v>900</v>
      </c>
      <c r="M24" s="32" t="s">
        <v>91</v>
      </c>
      <c r="N24" s="33" t="s">
        <v>203</v>
      </c>
    </row>
    <row r="25" spans="1:14" s="55" customFormat="1" ht="25.5" customHeight="1">
      <c r="A25" s="27" t="s">
        <v>42</v>
      </c>
      <c r="B25" s="162" t="s">
        <v>64</v>
      </c>
      <c r="C25" s="166" t="s">
        <v>65</v>
      </c>
      <c r="D25" s="28" t="s">
        <v>15</v>
      </c>
      <c r="E25" s="28" t="s">
        <v>19</v>
      </c>
      <c r="F25" s="28"/>
      <c r="G25" s="28">
        <v>5</v>
      </c>
      <c r="H25" s="28"/>
      <c r="I25" s="28"/>
      <c r="J25" s="28"/>
      <c r="K25" s="28">
        <v>1500</v>
      </c>
      <c r="L25" s="31">
        <f t="shared" si="1"/>
        <v>1500</v>
      </c>
      <c r="M25" s="32" t="s">
        <v>91</v>
      </c>
      <c r="N25" s="33" t="s">
        <v>203</v>
      </c>
    </row>
    <row r="26" spans="1:14" s="55" customFormat="1" ht="12.75">
      <c r="A26" s="27" t="s">
        <v>66</v>
      </c>
      <c r="B26" s="163"/>
      <c r="C26" s="167"/>
      <c r="D26" s="28" t="s">
        <v>15</v>
      </c>
      <c r="E26" s="28" t="s">
        <v>19</v>
      </c>
      <c r="F26" s="28"/>
      <c r="G26" s="28">
        <v>1</v>
      </c>
      <c r="H26" s="28"/>
      <c r="I26" s="28">
        <v>300</v>
      </c>
      <c r="J26" s="28"/>
      <c r="K26" s="28"/>
      <c r="L26" s="31">
        <f t="shared" si="1"/>
        <v>300</v>
      </c>
      <c r="M26" s="32" t="s">
        <v>91</v>
      </c>
      <c r="N26" s="33" t="s">
        <v>204</v>
      </c>
    </row>
    <row r="27" spans="1:14" s="55" customFormat="1" ht="12.75">
      <c r="A27" s="27" t="s">
        <v>67</v>
      </c>
      <c r="B27" s="163"/>
      <c r="C27" s="167"/>
      <c r="D27" s="28" t="s">
        <v>15</v>
      </c>
      <c r="E27" s="28" t="s">
        <v>19</v>
      </c>
      <c r="F27" s="28"/>
      <c r="G27" s="28"/>
      <c r="H27" s="28"/>
      <c r="I27" s="28"/>
      <c r="J27" s="28"/>
      <c r="K27" s="28"/>
      <c r="L27" s="31">
        <f t="shared" si="1"/>
        <v>0</v>
      </c>
      <c r="M27" s="32"/>
      <c r="N27" s="33" t="s">
        <v>27</v>
      </c>
    </row>
    <row r="28" spans="1:14" s="55" customFormat="1" ht="12.75" customHeight="1">
      <c r="A28" s="27" t="s">
        <v>68</v>
      </c>
      <c r="B28" s="164"/>
      <c r="C28" s="168"/>
      <c r="D28" s="28" t="s">
        <v>15</v>
      </c>
      <c r="E28" s="28" t="s">
        <v>19</v>
      </c>
      <c r="F28" s="28"/>
      <c r="G28" s="28"/>
      <c r="H28" s="28"/>
      <c r="I28" s="28"/>
      <c r="J28" s="28"/>
      <c r="K28" s="28"/>
      <c r="L28" s="31">
        <f t="shared" si="1"/>
        <v>0</v>
      </c>
      <c r="M28" s="32"/>
      <c r="N28" s="33" t="s">
        <v>27</v>
      </c>
    </row>
    <row r="29" spans="1:14" ht="12.75">
      <c r="A29" s="27"/>
      <c r="B29" s="45"/>
      <c r="C29" s="46"/>
      <c r="D29" s="28"/>
      <c r="E29" s="28"/>
      <c r="F29" s="28"/>
      <c r="G29" s="28"/>
      <c r="H29" s="28"/>
      <c r="I29" s="28"/>
      <c r="J29" s="28"/>
      <c r="K29" s="28"/>
      <c r="L29" s="31"/>
      <c r="M29" s="32"/>
      <c r="N29" s="33"/>
    </row>
    <row r="30" spans="1:14" ht="12.75">
      <c r="A30" s="27"/>
      <c r="B30" s="45"/>
      <c r="C30" s="46"/>
      <c r="D30" s="28"/>
      <c r="E30" s="28"/>
      <c r="F30" s="28"/>
      <c r="G30" s="28"/>
      <c r="H30" s="28"/>
      <c r="I30" s="28"/>
      <c r="J30" s="28"/>
      <c r="K30" s="28"/>
      <c r="L30" s="31"/>
      <c r="M30" s="32"/>
      <c r="N30" s="33"/>
    </row>
    <row r="31" spans="1:14" ht="12.75">
      <c r="A31" s="34"/>
      <c r="B31" s="29"/>
      <c r="C31" s="29"/>
      <c r="D31" s="29"/>
      <c r="E31" s="29"/>
      <c r="F31" s="35"/>
      <c r="G31" s="29"/>
      <c r="H31" s="29"/>
      <c r="I31" s="29"/>
      <c r="J31" s="29"/>
      <c r="K31" s="29"/>
      <c r="L31" s="36"/>
      <c r="M31" s="37"/>
      <c r="N31" s="38"/>
    </row>
    <row r="32" spans="1:14" s="55" customFormat="1" ht="13.5" thickBot="1">
      <c r="A32" s="68" t="s">
        <v>4</v>
      </c>
      <c r="B32" s="69" t="s">
        <v>147</v>
      </c>
      <c r="C32" s="69" t="s">
        <v>81</v>
      </c>
      <c r="D32" s="69" t="s">
        <v>80</v>
      </c>
      <c r="E32" s="69"/>
      <c r="F32" s="69">
        <f aca="true" t="shared" si="2" ref="F32:L32">SUM(F6:F31)</f>
        <v>62</v>
      </c>
      <c r="G32" s="69">
        <f t="shared" si="2"/>
        <v>20</v>
      </c>
      <c r="H32" s="69">
        <f t="shared" si="2"/>
        <v>0</v>
      </c>
      <c r="I32" s="69">
        <f t="shared" si="2"/>
        <v>2396</v>
      </c>
      <c r="J32" s="69">
        <f t="shared" si="2"/>
        <v>2599</v>
      </c>
      <c r="K32" s="69">
        <f t="shared" si="2"/>
        <v>3048</v>
      </c>
      <c r="L32" s="69">
        <f t="shared" si="2"/>
        <v>8043</v>
      </c>
      <c r="M32" s="70" t="s">
        <v>295</v>
      </c>
      <c r="N32" s="71"/>
    </row>
    <row r="33" spans="1:14" ht="12.75">
      <c r="A33" s="39"/>
      <c r="B33" s="16"/>
      <c r="C33" s="1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</row>
    <row r="34" spans="1:14" ht="12.75">
      <c r="A34" s="72"/>
      <c r="B34" s="73"/>
      <c r="C34" s="74" t="s">
        <v>233</v>
      </c>
      <c r="D34" s="75"/>
      <c r="E34" s="76"/>
      <c r="F34" s="16"/>
      <c r="G34" s="16"/>
      <c r="H34" s="39"/>
      <c r="I34" s="39"/>
      <c r="J34" s="41"/>
      <c r="K34" s="41"/>
      <c r="L34" s="41"/>
      <c r="M34" s="41"/>
      <c r="N34" s="41"/>
    </row>
    <row r="35" spans="1:14" ht="12.75">
      <c r="A35" s="77" t="s">
        <v>28</v>
      </c>
      <c r="B35" s="74"/>
      <c r="C35" s="78">
        <v>0.8</v>
      </c>
      <c r="D35" s="79">
        <f>+SUM(L6:L18)</f>
        <v>2043</v>
      </c>
      <c r="E35" s="80">
        <f>C35*D35</f>
        <v>1634.4</v>
      </c>
      <c r="F35" s="16"/>
      <c r="G35" s="16"/>
      <c r="H35" s="39"/>
      <c r="I35" s="39"/>
      <c r="J35" s="41"/>
      <c r="K35" s="41"/>
      <c r="L35" s="42"/>
      <c r="M35" s="43"/>
      <c r="N35" s="44"/>
    </row>
    <row r="36" spans="1:14" ht="12.75">
      <c r="A36" s="74" t="s">
        <v>192</v>
      </c>
      <c r="B36" s="76"/>
      <c r="C36" s="81">
        <v>0.5</v>
      </c>
      <c r="D36" s="79">
        <f>SUM(L20:L28)</f>
        <v>6000</v>
      </c>
      <c r="E36" s="80">
        <f>C36*D36</f>
        <v>3000</v>
      </c>
      <c r="F36" s="16"/>
      <c r="G36" s="16"/>
      <c r="H36" s="39"/>
      <c r="I36" s="39"/>
      <c r="J36" s="41"/>
      <c r="K36" s="41"/>
      <c r="L36" s="42"/>
      <c r="M36" s="43"/>
      <c r="N36" s="43"/>
    </row>
    <row r="37" spans="1:14" ht="12.75">
      <c r="A37" s="77" t="s">
        <v>194</v>
      </c>
      <c r="B37" s="77"/>
      <c r="C37" s="77"/>
      <c r="D37" s="79">
        <f>SUM(D35:D36)</f>
        <v>8043</v>
      </c>
      <c r="E37" s="82">
        <f>SUM(E35:E36)</f>
        <v>4634.4</v>
      </c>
      <c r="F37" s="16"/>
      <c r="G37" s="16"/>
      <c r="H37" s="39"/>
      <c r="I37" s="39"/>
      <c r="J37" s="41"/>
      <c r="K37" s="41"/>
      <c r="L37" s="41"/>
      <c r="M37" s="43"/>
      <c r="N37" s="43"/>
    </row>
    <row r="38" spans="1:14" ht="12.75">
      <c r="A38" s="39"/>
      <c r="B38" s="16"/>
      <c r="C38" s="1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</row>
    <row r="39" spans="1:14" ht="12.75">
      <c r="A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</sheetData>
  <sheetProtection/>
  <mergeCells count="10">
    <mergeCell ref="B25:B28"/>
    <mergeCell ref="C25:C28"/>
    <mergeCell ref="B2:C2"/>
    <mergeCell ref="F2:H2"/>
    <mergeCell ref="B20:B24"/>
    <mergeCell ref="C20:C24"/>
    <mergeCell ref="B6:B11"/>
    <mergeCell ref="C6:C11"/>
    <mergeCell ref="B12:B17"/>
    <mergeCell ref="C12:C17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SheetLayoutView="100" zoomScalePageLayoutView="0" workbookViewId="0" topLeftCell="A1">
      <selection activeCell="Q44" sqref="Q44"/>
    </sheetView>
  </sheetViews>
  <sheetFormatPr defaultColWidth="9.140625" defaultRowHeight="12.75"/>
  <cols>
    <col min="1" max="2" width="9.140625" style="16" customWidth="1"/>
    <col min="3" max="3" width="10.8515625" style="16" customWidth="1"/>
    <col min="4" max="4" width="9.140625" style="16" customWidth="1"/>
    <col min="5" max="5" width="11.140625" style="16" customWidth="1"/>
    <col min="6" max="12" width="9.140625" style="16" customWidth="1"/>
    <col min="13" max="13" width="32.140625" style="16" bestFit="1" customWidth="1"/>
    <col min="14" max="14" width="46.28125" style="16" bestFit="1" customWidth="1"/>
    <col min="15" max="16384" width="9.140625" style="16" customWidth="1"/>
  </cols>
  <sheetData>
    <row r="1" spans="1:14" ht="12.75">
      <c r="A1" s="12" t="s">
        <v>155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s="55" customFormat="1" ht="12" customHeight="1">
      <c r="A6" s="27" t="s">
        <v>96</v>
      </c>
      <c r="B6" s="162" t="s">
        <v>64</v>
      </c>
      <c r="C6" s="166" t="s">
        <v>65</v>
      </c>
      <c r="D6" s="28" t="s">
        <v>15</v>
      </c>
      <c r="E6" s="28" t="s">
        <v>19</v>
      </c>
      <c r="F6" s="28"/>
      <c r="G6" s="28">
        <v>2</v>
      </c>
      <c r="H6" s="28"/>
      <c r="I6" s="28">
        <v>600</v>
      </c>
      <c r="J6" s="28"/>
      <c r="K6" s="28"/>
      <c r="L6" s="31">
        <f aca="true" t="shared" si="0" ref="L6:L13">SUM(I6:K6)</f>
        <v>600</v>
      </c>
      <c r="M6" s="32" t="s">
        <v>91</v>
      </c>
      <c r="N6" s="33" t="s">
        <v>198</v>
      </c>
    </row>
    <row r="7" spans="1:14" s="55" customFormat="1" ht="12.75">
      <c r="A7" s="27" t="s">
        <v>97</v>
      </c>
      <c r="B7" s="163"/>
      <c r="C7" s="167"/>
      <c r="D7" s="28" t="s">
        <v>15</v>
      </c>
      <c r="E7" s="28" t="s">
        <v>19</v>
      </c>
      <c r="F7" s="28"/>
      <c r="G7" s="28">
        <v>2</v>
      </c>
      <c r="H7" s="28"/>
      <c r="I7" s="28"/>
      <c r="J7" s="28">
        <v>600</v>
      </c>
      <c r="K7" s="28"/>
      <c r="L7" s="31">
        <f t="shared" si="0"/>
        <v>600</v>
      </c>
      <c r="M7" s="32" t="s">
        <v>91</v>
      </c>
      <c r="N7" s="33" t="s">
        <v>198</v>
      </c>
    </row>
    <row r="8" spans="1:14" s="55" customFormat="1" ht="12.75">
      <c r="A8" s="27" t="s">
        <v>98</v>
      </c>
      <c r="B8" s="163"/>
      <c r="C8" s="167"/>
      <c r="D8" s="28" t="s">
        <v>15</v>
      </c>
      <c r="E8" s="28" t="s">
        <v>19</v>
      </c>
      <c r="F8" s="28"/>
      <c r="G8" s="28">
        <v>3</v>
      </c>
      <c r="H8" s="28"/>
      <c r="I8" s="28"/>
      <c r="J8" s="28"/>
      <c r="K8" s="28">
        <v>900</v>
      </c>
      <c r="L8" s="31">
        <f t="shared" si="0"/>
        <v>900</v>
      </c>
      <c r="M8" s="32" t="s">
        <v>91</v>
      </c>
      <c r="N8" s="33" t="s">
        <v>198</v>
      </c>
    </row>
    <row r="9" spans="1:14" s="55" customFormat="1" ht="12.75">
      <c r="A9" s="27" t="s">
        <v>99</v>
      </c>
      <c r="B9" s="163"/>
      <c r="C9" s="167"/>
      <c r="D9" s="28" t="s">
        <v>15</v>
      </c>
      <c r="E9" s="28" t="s">
        <v>19</v>
      </c>
      <c r="F9" s="28"/>
      <c r="G9" s="28">
        <v>2</v>
      </c>
      <c r="H9" s="28"/>
      <c r="I9" s="28">
        <v>600</v>
      </c>
      <c r="J9" s="28"/>
      <c r="K9" s="28"/>
      <c r="L9" s="31">
        <f t="shared" si="0"/>
        <v>600</v>
      </c>
      <c r="M9" s="32" t="s">
        <v>91</v>
      </c>
      <c r="N9" s="33" t="s">
        <v>198</v>
      </c>
    </row>
    <row r="10" spans="1:14" s="55" customFormat="1" ht="14.25" customHeight="1">
      <c r="A10" s="27" t="s">
        <v>102</v>
      </c>
      <c r="B10" s="163"/>
      <c r="C10" s="167"/>
      <c r="D10" s="28" t="s">
        <v>15</v>
      </c>
      <c r="E10" s="28" t="s">
        <v>19</v>
      </c>
      <c r="F10" s="28"/>
      <c r="G10" s="28"/>
      <c r="H10" s="28"/>
      <c r="I10" s="28"/>
      <c r="J10" s="28"/>
      <c r="K10" s="28"/>
      <c r="L10" s="31">
        <f t="shared" si="0"/>
        <v>0</v>
      </c>
      <c r="M10" s="32"/>
      <c r="N10" s="33" t="s">
        <v>27</v>
      </c>
    </row>
    <row r="11" spans="1:14" s="55" customFormat="1" ht="14.25" customHeight="1">
      <c r="A11" s="27" t="s">
        <v>103</v>
      </c>
      <c r="B11" s="163"/>
      <c r="C11" s="167"/>
      <c r="D11" s="28" t="s">
        <v>15</v>
      </c>
      <c r="E11" s="28" t="s">
        <v>19</v>
      </c>
      <c r="F11" s="28"/>
      <c r="G11" s="28"/>
      <c r="H11" s="28"/>
      <c r="I11" s="28"/>
      <c r="J11" s="28"/>
      <c r="K11" s="28"/>
      <c r="L11" s="31">
        <f t="shared" si="0"/>
        <v>0</v>
      </c>
      <c r="M11" s="32"/>
      <c r="N11" s="33" t="s">
        <v>27</v>
      </c>
    </row>
    <row r="12" spans="1:14" s="55" customFormat="1" ht="26.25" customHeight="1">
      <c r="A12" s="27" t="s">
        <v>100</v>
      </c>
      <c r="B12" s="59" t="s">
        <v>239</v>
      </c>
      <c r="C12" s="60" t="s">
        <v>240</v>
      </c>
      <c r="D12" s="28" t="s">
        <v>15</v>
      </c>
      <c r="E12" s="28" t="s">
        <v>19</v>
      </c>
      <c r="F12" s="28"/>
      <c r="G12" s="28">
        <v>1</v>
      </c>
      <c r="H12" s="28"/>
      <c r="I12" s="28"/>
      <c r="J12" s="28">
        <v>300</v>
      </c>
      <c r="K12" s="28"/>
      <c r="L12" s="31">
        <f t="shared" si="0"/>
        <v>300</v>
      </c>
      <c r="M12" s="32" t="s">
        <v>91</v>
      </c>
      <c r="N12" s="33" t="s">
        <v>201</v>
      </c>
    </row>
    <row r="13" spans="1:14" s="55" customFormat="1" ht="25.5">
      <c r="A13" s="27" t="s">
        <v>101</v>
      </c>
      <c r="B13" s="59" t="s">
        <v>239</v>
      </c>
      <c r="C13" s="60" t="s">
        <v>240</v>
      </c>
      <c r="D13" s="28" t="s">
        <v>15</v>
      </c>
      <c r="E13" s="28" t="s">
        <v>19</v>
      </c>
      <c r="F13" s="28"/>
      <c r="G13" s="28">
        <v>1</v>
      </c>
      <c r="H13" s="28"/>
      <c r="I13" s="28"/>
      <c r="J13" s="28"/>
      <c r="K13" s="28"/>
      <c r="L13" s="31">
        <f t="shared" si="0"/>
        <v>0</v>
      </c>
      <c r="M13" s="32" t="s">
        <v>91</v>
      </c>
      <c r="N13" s="33" t="s">
        <v>202</v>
      </c>
    </row>
    <row r="14" spans="1:14" ht="12.75">
      <c r="A14" s="34"/>
      <c r="B14" s="29"/>
      <c r="C14" s="29"/>
      <c r="D14" s="29"/>
      <c r="E14" s="29"/>
      <c r="F14" s="35"/>
      <c r="G14" s="29"/>
      <c r="H14" s="29"/>
      <c r="I14" s="29"/>
      <c r="J14" s="29"/>
      <c r="K14" s="29"/>
      <c r="L14" s="36"/>
      <c r="M14" s="37"/>
      <c r="N14" s="38"/>
    </row>
    <row r="15" spans="1:14" s="55" customFormat="1" ht="13.5" thickBot="1">
      <c r="A15" s="68" t="s">
        <v>4</v>
      </c>
      <c r="B15" s="69" t="s">
        <v>147</v>
      </c>
      <c r="C15" s="69" t="s">
        <v>81</v>
      </c>
      <c r="D15" s="69" t="s">
        <v>149</v>
      </c>
      <c r="E15" s="69"/>
      <c r="F15" s="69">
        <f aca="true" t="shared" si="1" ref="F15:L15">SUM(F6:F14)</f>
        <v>0</v>
      </c>
      <c r="G15" s="69">
        <f t="shared" si="1"/>
        <v>11</v>
      </c>
      <c r="H15" s="69">
        <f t="shared" si="1"/>
        <v>0</v>
      </c>
      <c r="I15" s="69">
        <f t="shared" si="1"/>
        <v>1200</v>
      </c>
      <c r="J15" s="69">
        <f t="shared" si="1"/>
        <v>900</v>
      </c>
      <c r="K15" s="69">
        <f t="shared" si="1"/>
        <v>900</v>
      </c>
      <c r="L15" s="69">
        <f t="shared" si="1"/>
        <v>3000</v>
      </c>
      <c r="M15" s="70" t="s">
        <v>278</v>
      </c>
      <c r="N15" s="71"/>
    </row>
    <row r="16" spans="1:14" ht="12.75">
      <c r="A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</row>
    <row r="17" spans="1:14" ht="12.75">
      <c r="A17" s="72"/>
      <c r="B17" s="73"/>
      <c r="C17" s="74" t="s">
        <v>233</v>
      </c>
      <c r="D17" s="75"/>
      <c r="E17" s="76"/>
      <c r="H17" s="39"/>
      <c r="I17" s="39"/>
      <c r="J17" s="41"/>
      <c r="K17" s="41"/>
      <c r="L17" s="41"/>
      <c r="M17" s="41"/>
      <c r="N17" s="41"/>
    </row>
    <row r="18" spans="1:14" ht="12.75">
      <c r="A18" s="74" t="s">
        <v>192</v>
      </c>
      <c r="B18" s="76"/>
      <c r="C18" s="81">
        <v>0.5</v>
      </c>
      <c r="D18" s="79">
        <f>SUM(L6:L13)</f>
        <v>3000</v>
      </c>
      <c r="E18" s="80">
        <f>C18*D18</f>
        <v>1500</v>
      </c>
      <c r="H18" s="39"/>
      <c r="I18" s="39"/>
      <c r="J18" s="41"/>
      <c r="K18" s="41"/>
      <c r="L18" s="42"/>
      <c r="M18" s="43"/>
      <c r="N18" s="43"/>
    </row>
    <row r="19" spans="1:14" ht="12.75">
      <c r="A19" s="77" t="s">
        <v>194</v>
      </c>
      <c r="B19" s="77"/>
      <c r="C19" s="77"/>
      <c r="D19" s="79">
        <f>SUM(D18:D18)</f>
        <v>3000</v>
      </c>
      <c r="E19" s="82">
        <f>SUM(E18:E18)</f>
        <v>1500</v>
      </c>
      <c r="H19" s="39"/>
      <c r="I19" s="39"/>
      <c r="J19" s="41"/>
      <c r="K19" s="41"/>
      <c r="L19" s="41"/>
      <c r="M19" s="43"/>
      <c r="N19" s="43"/>
    </row>
    <row r="20" spans="1:14" ht="12.75">
      <c r="A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</row>
    <row r="21" spans="1:14" ht="12.75">
      <c r="A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</sheetData>
  <sheetProtection/>
  <mergeCells count="4">
    <mergeCell ref="B2:C2"/>
    <mergeCell ref="F2:H2"/>
    <mergeCell ref="B6:B11"/>
    <mergeCell ref="C6:C11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SheetLayoutView="100" zoomScalePageLayoutView="0" workbookViewId="0" topLeftCell="A10">
      <selection activeCell="Q44" sqref="Q44"/>
    </sheetView>
  </sheetViews>
  <sheetFormatPr defaultColWidth="9.140625" defaultRowHeight="12.75"/>
  <cols>
    <col min="1" max="2" width="9.140625" style="57" customWidth="1"/>
    <col min="3" max="3" width="10.8515625" style="57" customWidth="1"/>
    <col min="4" max="4" width="9.140625" style="57" customWidth="1"/>
    <col min="5" max="5" width="11.140625" style="57" customWidth="1"/>
    <col min="6" max="12" width="9.140625" style="57" customWidth="1"/>
    <col min="13" max="13" width="30.140625" style="57" bestFit="1" customWidth="1"/>
    <col min="14" max="14" width="34.140625" style="57" bestFit="1" customWidth="1"/>
    <col min="15" max="16384" width="9.140625" style="57" customWidth="1"/>
  </cols>
  <sheetData>
    <row r="1" spans="1:14" ht="12.75">
      <c r="A1" s="12" t="s">
        <v>154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ht="12.75">
      <c r="A6" s="27" t="s">
        <v>242</v>
      </c>
      <c r="B6" s="29"/>
      <c r="C6" s="29"/>
      <c r="D6" s="28" t="s">
        <v>15</v>
      </c>
      <c r="E6" s="28" t="s">
        <v>243</v>
      </c>
      <c r="F6" s="28"/>
      <c r="G6" s="28"/>
      <c r="H6" s="28"/>
      <c r="I6" s="28"/>
      <c r="J6" s="28"/>
      <c r="K6" s="28"/>
      <c r="L6" s="31">
        <f>SUM(I6:K6)</f>
        <v>0</v>
      </c>
      <c r="M6" s="32" t="s">
        <v>245</v>
      </c>
      <c r="N6" s="33" t="s">
        <v>244</v>
      </c>
    </row>
    <row r="7" spans="1:14" s="55" customFormat="1" ht="12.75" customHeight="1">
      <c r="A7" s="27" t="s">
        <v>20</v>
      </c>
      <c r="B7" s="162" t="s">
        <v>64</v>
      </c>
      <c r="C7" s="166" t="s">
        <v>65</v>
      </c>
      <c r="D7" s="28" t="s">
        <v>15</v>
      </c>
      <c r="E7" s="28" t="s">
        <v>22</v>
      </c>
      <c r="F7" s="28">
        <v>10</v>
      </c>
      <c r="G7" s="28"/>
      <c r="H7" s="28"/>
      <c r="I7" s="28">
        <v>352</v>
      </c>
      <c r="J7" s="28"/>
      <c r="K7" s="28"/>
      <c r="L7" s="31">
        <f>SUM(I7:K7)</f>
        <v>352</v>
      </c>
      <c r="M7" s="32" t="s">
        <v>91</v>
      </c>
      <c r="N7" s="33" t="s">
        <v>211</v>
      </c>
    </row>
    <row r="8" spans="1:14" s="55" customFormat="1" ht="12.75">
      <c r="A8" s="27" t="s">
        <v>21</v>
      </c>
      <c r="B8" s="163"/>
      <c r="C8" s="167"/>
      <c r="D8" s="28" t="s">
        <v>15</v>
      </c>
      <c r="E8" s="28" t="s">
        <v>22</v>
      </c>
      <c r="F8" s="28">
        <v>2</v>
      </c>
      <c r="G8" s="28"/>
      <c r="H8" s="28"/>
      <c r="I8" s="28"/>
      <c r="J8" s="28">
        <v>42</v>
      </c>
      <c r="K8" s="28"/>
      <c r="L8" s="31">
        <f aca="true" t="shared" si="0" ref="L8:L22">SUM(I8:K8)</f>
        <v>42</v>
      </c>
      <c r="M8" s="32" t="s">
        <v>91</v>
      </c>
      <c r="N8" s="33" t="s">
        <v>212</v>
      </c>
    </row>
    <row r="9" spans="1:14" s="55" customFormat="1" ht="12.75">
      <c r="A9" s="27" t="s">
        <v>23</v>
      </c>
      <c r="B9" s="163"/>
      <c r="C9" s="167"/>
      <c r="D9" s="28" t="s">
        <v>15</v>
      </c>
      <c r="E9" s="28" t="s">
        <v>22</v>
      </c>
      <c r="F9" s="28">
        <v>8</v>
      </c>
      <c r="G9" s="28"/>
      <c r="H9" s="28"/>
      <c r="I9" s="28">
        <v>256</v>
      </c>
      <c r="J9" s="28"/>
      <c r="K9" s="28"/>
      <c r="L9" s="31">
        <f t="shared" si="0"/>
        <v>256</v>
      </c>
      <c r="M9" s="32" t="s">
        <v>91</v>
      </c>
      <c r="N9" s="33" t="s">
        <v>213</v>
      </c>
    </row>
    <row r="10" spans="1:14" s="55" customFormat="1" ht="12.75">
      <c r="A10" s="27" t="s">
        <v>25</v>
      </c>
      <c r="B10" s="163"/>
      <c r="C10" s="167"/>
      <c r="D10" s="28" t="s">
        <v>15</v>
      </c>
      <c r="E10" s="28" t="s">
        <v>22</v>
      </c>
      <c r="F10" s="28">
        <v>8</v>
      </c>
      <c r="G10" s="28"/>
      <c r="H10" s="28"/>
      <c r="I10" s="28"/>
      <c r="J10" s="28">
        <v>256</v>
      </c>
      <c r="K10" s="28"/>
      <c r="L10" s="31">
        <f t="shared" si="0"/>
        <v>256</v>
      </c>
      <c r="M10" s="32" t="s">
        <v>91</v>
      </c>
      <c r="N10" s="33" t="s">
        <v>213</v>
      </c>
    </row>
    <row r="11" spans="1:14" s="55" customFormat="1" ht="12.75">
      <c r="A11" s="27" t="s">
        <v>31</v>
      </c>
      <c r="B11" s="163"/>
      <c r="C11" s="167"/>
      <c r="D11" s="28" t="s">
        <v>15</v>
      </c>
      <c r="E11" s="28" t="s">
        <v>22</v>
      </c>
      <c r="F11" s="28">
        <v>8</v>
      </c>
      <c r="G11" s="28"/>
      <c r="H11" s="28"/>
      <c r="I11" s="28"/>
      <c r="J11" s="28"/>
      <c r="K11" s="28">
        <v>256</v>
      </c>
      <c r="L11" s="31">
        <f t="shared" si="0"/>
        <v>256</v>
      </c>
      <c r="M11" s="32" t="s">
        <v>91</v>
      </c>
      <c r="N11" s="33" t="s">
        <v>213</v>
      </c>
    </row>
    <row r="12" spans="1:14" s="55" customFormat="1" ht="12.75" customHeight="1">
      <c r="A12" s="27" t="s">
        <v>32</v>
      </c>
      <c r="B12" s="163"/>
      <c r="C12" s="167"/>
      <c r="D12" s="28" t="s">
        <v>15</v>
      </c>
      <c r="E12" s="28" t="s">
        <v>22</v>
      </c>
      <c r="F12" s="28">
        <v>2</v>
      </c>
      <c r="G12" s="28"/>
      <c r="H12" s="28"/>
      <c r="I12" s="28">
        <v>42</v>
      </c>
      <c r="J12" s="28"/>
      <c r="K12" s="28"/>
      <c r="L12" s="31">
        <f t="shared" si="0"/>
        <v>42</v>
      </c>
      <c r="M12" s="32" t="s">
        <v>91</v>
      </c>
      <c r="N12" s="33" t="s">
        <v>212</v>
      </c>
    </row>
    <row r="13" spans="1:14" s="55" customFormat="1" ht="12.75">
      <c r="A13" s="27" t="s">
        <v>33</v>
      </c>
      <c r="B13" s="162" t="s">
        <v>64</v>
      </c>
      <c r="C13" s="166" t="s">
        <v>65</v>
      </c>
      <c r="D13" s="28" t="s">
        <v>15</v>
      </c>
      <c r="E13" s="28" t="s">
        <v>22</v>
      </c>
      <c r="F13" s="28">
        <v>7</v>
      </c>
      <c r="G13" s="28"/>
      <c r="H13" s="28"/>
      <c r="I13" s="28"/>
      <c r="J13" s="28">
        <v>224</v>
      </c>
      <c r="K13" s="28"/>
      <c r="L13" s="31">
        <f t="shared" si="0"/>
        <v>224</v>
      </c>
      <c r="M13" s="32" t="s">
        <v>91</v>
      </c>
      <c r="N13" s="33" t="s">
        <v>214</v>
      </c>
    </row>
    <row r="14" spans="1:14" s="55" customFormat="1" ht="12.75">
      <c r="A14" s="27" t="s">
        <v>34</v>
      </c>
      <c r="B14" s="163"/>
      <c r="C14" s="167"/>
      <c r="D14" s="28" t="s">
        <v>15</v>
      </c>
      <c r="E14" s="28" t="s">
        <v>22</v>
      </c>
      <c r="F14" s="28">
        <v>8</v>
      </c>
      <c r="G14" s="28"/>
      <c r="H14" s="28"/>
      <c r="I14" s="28"/>
      <c r="J14" s="28"/>
      <c r="K14" s="28">
        <v>256</v>
      </c>
      <c r="L14" s="31">
        <f t="shared" si="0"/>
        <v>256</v>
      </c>
      <c r="M14" s="32" t="s">
        <v>91</v>
      </c>
      <c r="N14" s="33" t="s">
        <v>213</v>
      </c>
    </row>
    <row r="15" spans="1:14" s="55" customFormat="1" ht="12.75">
      <c r="A15" s="27" t="s">
        <v>35</v>
      </c>
      <c r="B15" s="163"/>
      <c r="C15" s="167"/>
      <c r="D15" s="28" t="s">
        <v>15</v>
      </c>
      <c r="E15" s="28" t="s">
        <v>22</v>
      </c>
      <c r="F15" s="28">
        <v>4</v>
      </c>
      <c r="G15" s="28"/>
      <c r="H15" s="28"/>
      <c r="I15" s="28">
        <v>128</v>
      </c>
      <c r="J15" s="28"/>
      <c r="K15" s="28"/>
      <c r="L15" s="31">
        <f t="shared" si="0"/>
        <v>128</v>
      </c>
      <c r="M15" s="32" t="s">
        <v>91</v>
      </c>
      <c r="N15" s="33" t="s">
        <v>207</v>
      </c>
    </row>
    <row r="16" spans="1:14" s="55" customFormat="1" ht="12.75">
      <c r="A16" s="27" t="s">
        <v>36</v>
      </c>
      <c r="B16" s="163"/>
      <c r="C16" s="167"/>
      <c r="D16" s="28" t="s">
        <v>15</v>
      </c>
      <c r="E16" s="28" t="s">
        <v>22</v>
      </c>
      <c r="F16" s="28">
        <v>6</v>
      </c>
      <c r="G16" s="28"/>
      <c r="H16" s="28"/>
      <c r="I16" s="28"/>
      <c r="J16" s="28">
        <v>192</v>
      </c>
      <c r="K16" s="28"/>
      <c r="L16" s="31">
        <f t="shared" si="0"/>
        <v>192</v>
      </c>
      <c r="M16" s="32" t="s">
        <v>91</v>
      </c>
      <c r="N16" s="33" t="s">
        <v>207</v>
      </c>
    </row>
    <row r="17" spans="1:14" s="55" customFormat="1" ht="12.75" customHeight="1">
      <c r="A17" s="27" t="s">
        <v>37</v>
      </c>
      <c r="B17" s="163"/>
      <c r="C17" s="167"/>
      <c r="D17" s="28" t="s">
        <v>15</v>
      </c>
      <c r="E17" s="28" t="s">
        <v>22</v>
      </c>
      <c r="F17" s="28">
        <v>4</v>
      </c>
      <c r="G17" s="28"/>
      <c r="H17" s="28"/>
      <c r="I17" s="28"/>
      <c r="J17" s="28"/>
      <c r="K17" s="28">
        <v>128</v>
      </c>
      <c r="L17" s="31">
        <f t="shared" si="0"/>
        <v>128</v>
      </c>
      <c r="M17" s="32" t="s">
        <v>91</v>
      </c>
      <c r="N17" s="33" t="s">
        <v>207</v>
      </c>
    </row>
    <row r="18" spans="1:14" s="55" customFormat="1" ht="12.75">
      <c r="A18" s="27" t="s">
        <v>38</v>
      </c>
      <c r="B18" s="163"/>
      <c r="C18" s="167"/>
      <c r="D18" s="28" t="s">
        <v>15</v>
      </c>
      <c r="E18" s="28" t="s">
        <v>22</v>
      </c>
      <c r="F18" s="28">
        <v>1</v>
      </c>
      <c r="G18" s="28"/>
      <c r="H18" s="28"/>
      <c r="I18" s="28">
        <v>21</v>
      </c>
      <c r="J18" s="28"/>
      <c r="K18" s="28"/>
      <c r="L18" s="31">
        <f t="shared" si="0"/>
        <v>21</v>
      </c>
      <c r="M18" s="32" t="s">
        <v>91</v>
      </c>
      <c r="N18" s="33" t="s">
        <v>212</v>
      </c>
    </row>
    <row r="19" spans="1:14" s="55" customFormat="1" ht="12.75" customHeight="1">
      <c r="A19" s="27" t="s">
        <v>39</v>
      </c>
      <c r="B19" s="162" t="s">
        <v>64</v>
      </c>
      <c r="C19" s="166" t="s">
        <v>65</v>
      </c>
      <c r="D19" s="28" t="s">
        <v>15</v>
      </c>
      <c r="E19" s="28" t="s">
        <v>22</v>
      </c>
      <c r="F19" s="28">
        <v>6</v>
      </c>
      <c r="G19" s="28"/>
      <c r="H19" s="28"/>
      <c r="I19" s="28"/>
      <c r="J19" s="28">
        <v>192</v>
      </c>
      <c r="K19" s="28"/>
      <c r="L19" s="31">
        <f t="shared" si="0"/>
        <v>192</v>
      </c>
      <c r="M19" s="32" t="s">
        <v>91</v>
      </c>
      <c r="N19" s="33" t="s">
        <v>207</v>
      </c>
    </row>
    <row r="20" spans="1:14" s="55" customFormat="1" ht="12.75">
      <c r="A20" s="27" t="s">
        <v>40</v>
      </c>
      <c r="B20" s="163"/>
      <c r="C20" s="167"/>
      <c r="D20" s="28" t="s">
        <v>15</v>
      </c>
      <c r="E20" s="28" t="s">
        <v>22</v>
      </c>
      <c r="F20" s="28">
        <v>4</v>
      </c>
      <c r="G20" s="28"/>
      <c r="H20" s="28"/>
      <c r="I20" s="28"/>
      <c r="J20" s="28"/>
      <c r="K20" s="28">
        <v>128</v>
      </c>
      <c r="L20" s="31">
        <f t="shared" si="0"/>
        <v>128</v>
      </c>
      <c r="M20" s="32" t="s">
        <v>91</v>
      </c>
      <c r="N20" s="33" t="s">
        <v>207</v>
      </c>
    </row>
    <row r="21" spans="1:14" s="55" customFormat="1" ht="12.75">
      <c r="A21" s="27" t="s">
        <v>41</v>
      </c>
      <c r="B21" s="163"/>
      <c r="C21" s="167"/>
      <c r="D21" s="28" t="s">
        <v>15</v>
      </c>
      <c r="E21" s="28" t="s">
        <v>22</v>
      </c>
      <c r="F21" s="28">
        <v>6</v>
      </c>
      <c r="G21" s="28"/>
      <c r="H21" s="28"/>
      <c r="I21" s="28">
        <v>192</v>
      </c>
      <c r="J21" s="28"/>
      <c r="K21" s="28"/>
      <c r="L21" s="31">
        <f t="shared" si="0"/>
        <v>192</v>
      </c>
      <c r="M21" s="32" t="s">
        <v>91</v>
      </c>
      <c r="N21" s="33" t="s">
        <v>207</v>
      </c>
    </row>
    <row r="22" spans="1:14" s="55" customFormat="1" ht="12.75">
      <c r="A22" s="27" t="s">
        <v>171</v>
      </c>
      <c r="B22" s="163"/>
      <c r="C22" s="167"/>
      <c r="D22" s="28" t="s">
        <v>15</v>
      </c>
      <c r="E22" s="28" t="s">
        <v>22</v>
      </c>
      <c r="F22" s="28">
        <v>2</v>
      </c>
      <c r="G22" s="28"/>
      <c r="H22" s="28"/>
      <c r="I22" s="28"/>
      <c r="J22" s="28">
        <v>200</v>
      </c>
      <c r="K22" s="28"/>
      <c r="L22" s="31">
        <f t="shared" si="0"/>
        <v>200</v>
      </c>
      <c r="M22" s="32" t="s">
        <v>91</v>
      </c>
      <c r="N22" s="33" t="s">
        <v>252</v>
      </c>
    </row>
    <row r="23" spans="1:14" s="55" customFormat="1" ht="12.75">
      <c r="A23" s="27" t="s">
        <v>172</v>
      </c>
      <c r="B23" s="163"/>
      <c r="C23" s="167"/>
      <c r="D23" s="28" t="s">
        <v>15</v>
      </c>
      <c r="E23" s="28" t="s">
        <v>22</v>
      </c>
      <c r="F23" s="28">
        <v>2</v>
      </c>
      <c r="G23" s="28"/>
      <c r="H23" s="28"/>
      <c r="I23" s="28"/>
      <c r="J23" s="28"/>
      <c r="K23" s="28">
        <v>200</v>
      </c>
      <c r="L23" s="31">
        <f>SUM(I23:K23)</f>
        <v>200</v>
      </c>
      <c r="M23" s="32" t="s">
        <v>91</v>
      </c>
      <c r="N23" s="33" t="s">
        <v>252</v>
      </c>
    </row>
    <row r="24" spans="1:14" s="55" customFormat="1" ht="12.75">
      <c r="A24" s="27" t="s">
        <v>173</v>
      </c>
      <c r="B24" s="163"/>
      <c r="C24" s="167"/>
      <c r="D24" s="28" t="s">
        <v>15</v>
      </c>
      <c r="E24" s="28" t="s">
        <v>22</v>
      </c>
      <c r="F24" s="28"/>
      <c r="G24" s="28"/>
      <c r="H24" s="28"/>
      <c r="I24" s="28"/>
      <c r="J24" s="28"/>
      <c r="K24" s="28"/>
      <c r="L24" s="31"/>
      <c r="M24" s="32"/>
      <c r="N24" s="33" t="s">
        <v>27</v>
      </c>
    </row>
    <row r="25" spans="1:14" s="55" customFormat="1" ht="12.75">
      <c r="A25" s="27" t="s">
        <v>174</v>
      </c>
      <c r="B25" s="163"/>
      <c r="C25" s="167"/>
      <c r="D25" s="28" t="s">
        <v>15</v>
      </c>
      <c r="E25" s="28" t="s">
        <v>22</v>
      </c>
      <c r="F25" s="28"/>
      <c r="G25" s="28"/>
      <c r="H25" s="28"/>
      <c r="I25" s="28"/>
      <c r="J25" s="28"/>
      <c r="K25" s="28"/>
      <c r="L25" s="31"/>
      <c r="M25" s="32"/>
      <c r="N25" s="33" t="s">
        <v>27</v>
      </c>
    </row>
    <row r="26" spans="1:14" s="55" customFormat="1" ht="12.75">
      <c r="A26" s="30" t="s">
        <v>274</v>
      </c>
      <c r="B26" s="164"/>
      <c r="C26" s="168"/>
      <c r="D26" s="28" t="s">
        <v>15</v>
      </c>
      <c r="E26" s="28" t="s">
        <v>22</v>
      </c>
      <c r="F26" s="30">
        <v>2</v>
      </c>
      <c r="G26" s="28"/>
      <c r="H26" s="28"/>
      <c r="I26" s="28">
        <v>20</v>
      </c>
      <c r="J26" s="28"/>
      <c r="K26" s="28"/>
      <c r="L26" s="31">
        <f>SUM(I26:K26)</f>
        <v>20</v>
      </c>
      <c r="M26" s="32" t="s">
        <v>91</v>
      </c>
      <c r="N26" s="33" t="s">
        <v>275</v>
      </c>
    </row>
    <row r="27" spans="1:14" ht="12.75">
      <c r="A27" s="28"/>
      <c r="B27" s="28"/>
      <c r="C27" s="28"/>
      <c r="D27" s="28"/>
      <c r="E27" s="29"/>
      <c r="F27" s="30"/>
      <c r="G27" s="28"/>
      <c r="H27" s="28"/>
      <c r="I27" s="28"/>
      <c r="J27" s="28"/>
      <c r="K27" s="28"/>
      <c r="L27" s="31"/>
      <c r="M27" s="32"/>
      <c r="N27" s="33"/>
    </row>
    <row r="28" spans="1:14" s="55" customFormat="1" ht="12.75" customHeight="1">
      <c r="A28" s="27" t="s">
        <v>17</v>
      </c>
      <c r="B28" s="162" t="s">
        <v>64</v>
      </c>
      <c r="C28" s="166" t="s">
        <v>65</v>
      </c>
      <c r="D28" s="28" t="s">
        <v>15</v>
      </c>
      <c r="E28" s="28" t="s">
        <v>19</v>
      </c>
      <c r="F28" s="28"/>
      <c r="G28" s="28">
        <v>1</v>
      </c>
      <c r="H28" s="28"/>
      <c r="I28" s="28">
        <v>300</v>
      </c>
      <c r="J28" s="28"/>
      <c r="K28" s="28"/>
      <c r="L28" s="31">
        <f aca="true" t="shared" si="1" ref="L28:L41">SUM(I28:K28)</f>
        <v>300</v>
      </c>
      <c r="M28" s="32" t="s">
        <v>91</v>
      </c>
      <c r="N28" s="33" t="s">
        <v>195</v>
      </c>
    </row>
    <row r="29" spans="1:14" s="55" customFormat="1" ht="12.75">
      <c r="A29" s="27" t="s">
        <v>18</v>
      </c>
      <c r="B29" s="163"/>
      <c r="C29" s="167"/>
      <c r="D29" s="28" t="s">
        <v>15</v>
      </c>
      <c r="E29" s="28" t="s">
        <v>19</v>
      </c>
      <c r="F29" s="28"/>
      <c r="G29" s="28">
        <v>4</v>
      </c>
      <c r="H29" s="28"/>
      <c r="I29" s="28"/>
      <c r="J29" s="28">
        <v>1200</v>
      </c>
      <c r="K29" s="28"/>
      <c r="L29" s="31">
        <f t="shared" si="1"/>
        <v>1200</v>
      </c>
      <c r="M29" s="32" t="s">
        <v>91</v>
      </c>
      <c r="N29" s="33" t="s">
        <v>203</v>
      </c>
    </row>
    <row r="30" spans="1:14" s="55" customFormat="1" ht="12.75">
      <c r="A30" s="27" t="s">
        <v>26</v>
      </c>
      <c r="B30" s="163"/>
      <c r="C30" s="167"/>
      <c r="D30" s="28" t="s">
        <v>15</v>
      </c>
      <c r="E30" s="28" t="s">
        <v>19</v>
      </c>
      <c r="F30" s="28"/>
      <c r="G30" s="28">
        <v>5</v>
      </c>
      <c r="H30" s="28"/>
      <c r="I30" s="28"/>
      <c r="J30" s="28"/>
      <c r="K30" s="28">
        <v>1500</v>
      </c>
      <c r="L30" s="31">
        <f t="shared" si="1"/>
        <v>1500</v>
      </c>
      <c r="M30" s="32" t="s">
        <v>91</v>
      </c>
      <c r="N30" s="33" t="s">
        <v>203</v>
      </c>
    </row>
    <row r="31" spans="1:14" s="55" customFormat="1" ht="12.75">
      <c r="A31" s="27" t="s">
        <v>29</v>
      </c>
      <c r="B31" s="163"/>
      <c r="C31" s="167"/>
      <c r="D31" s="28" t="s">
        <v>15</v>
      </c>
      <c r="E31" s="28" t="s">
        <v>19</v>
      </c>
      <c r="F31" s="28"/>
      <c r="G31" s="28">
        <v>4</v>
      </c>
      <c r="H31" s="28"/>
      <c r="I31" s="28">
        <v>1200</v>
      </c>
      <c r="J31" s="28"/>
      <c r="K31" s="28"/>
      <c r="L31" s="31">
        <f t="shared" si="1"/>
        <v>1200</v>
      </c>
      <c r="M31" s="32" t="s">
        <v>91</v>
      </c>
      <c r="N31" s="33" t="s">
        <v>203</v>
      </c>
    </row>
    <row r="32" spans="1:14" s="55" customFormat="1" ht="12.75">
      <c r="A32" s="27" t="s">
        <v>30</v>
      </c>
      <c r="B32" s="163"/>
      <c r="C32" s="167"/>
      <c r="D32" s="28" t="s">
        <v>15</v>
      </c>
      <c r="E32" s="28" t="s">
        <v>19</v>
      </c>
      <c r="F32" s="28"/>
      <c r="G32" s="28">
        <v>2</v>
      </c>
      <c r="H32" s="28"/>
      <c r="I32" s="28"/>
      <c r="J32" s="28">
        <v>600</v>
      </c>
      <c r="K32" s="28"/>
      <c r="L32" s="31">
        <f t="shared" si="1"/>
        <v>600</v>
      </c>
      <c r="M32" s="32" t="s">
        <v>91</v>
      </c>
      <c r="N32" s="33" t="s">
        <v>215</v>
      </c>
    </row>
    <row r="33" spans="1:14" s="55" customFormat="1" ht="12.75">
      <c r="A33" s="27" t="s">
        <v>42</v>
      </c>
      <c r="B33" s="162" t="s">
        <v>64</v>
      </c>
      <c r="C33" s="166" t="s">
        <v>65</v>
      </c>
      <c r="D33" s="28" t="s">
        <v>15</v>
      </c>
      <c r="E33" s="28" t="s">
        <v>19</v>
      </c>
      <c r="F33" s="28"/>
      <c r="G33" s="28">
        <v>2</v>
      </c>
      <c r="H33" s="28"/>
      <c r="I33" s="28"/>
      <c r="J33" s="28"/>
      <c r="K33" s="28">
        <v>600</v>
      </c>
      <c r="L33" s="31">
        <f t="shared" si="1"/>
        <v>600</v>
      </c>
      <c r="M33" s="32" t="s">
        <v>91</v>
      </c>
      <c r="N33" s="33" t="s">
        <v>216</v>
      </c>
    </row>
    <row r="34" spans="1:14" s="55" customFormat="1" ht="12.75">
      <c r="A34" s="27" t="s">
        <v>66</v>
      </c>
      <c r="B34" s="163"/>
      <c r="C34" s="167"/>
      <c r="D34" s="28" t="s">
        <v>15</v>
      </c>
      <c r="E34" s="28" t="s">
        <v>19</v>
      </c>
      <c r="F34" s="28"/>
      <c r="G34" s="28">
        <v>4</v>
      </c>
      <c r="H34" s="28"/>
      <c r="I34" s="28">
        <v>1200</v>
      </c>
      <c r="J34" s="28"/>
      <c r="K34" s="28"/>
      <c r="L34" s="31">
        <f t="shared" si="1"/>
        <v>1200</v>
      </c>
      <c r="M34" s="32" t="s">
        <v>91</v>
      </c>
      <c r="N34" s="33" t="s">
        <v>216</v>
      </c>
    </row>
    <row r="35" spans="1:14" s="55" customFormat="1" ht="12.75">
      <c r="A35" s="27" t="s">
        <v>67</v>
      </c>
      <c r="B35" s="163"/>
      <c r="C35" s="167"/>
      <c r="D35" s="28" t="s">
        <v>15</v>
      </c>
      <c r="E35" s="28" t="s">
        <v>19</v>
      </c>
      <c r="F35" s="28"/>
      <c r="G35" s="28">
        <v>5</v>
      </c>
      <c r="H35" s="28"/>
      <c r="I35" s="28"/>
      <c r="J35" s="28">
        <v>1500</v>
      </c>
      <c r="K35" s="28"/>
      <c r="L35" s="31">
        <f t="shared" si="1"/>
        <v>1500</v>
      </c>
      <c r="M35" s="32" t="s">
        <v>91</v>
      </c>
      <c r="N35" s="33" t="s">
        <v>203</v>
      </c>
    </row>
    <row r="36" spans="1:14" s="55" customFormat="1" ht="12.75">
      <c r="A36" s="27" t="s">
        <v>68</v>
      </c>
      <c r="B36" s="163"/>
      <c r="C36" s="167"/>
      <c r="D36" s="28" t="s">
        <v>15</v>
      </c>
      <c r="E36" s="28" t="s">
        <v>19</v>
      </c>
      <c r="F36" s="28"/>
      <c r="G36" s="28">
        <v>5</v>
      </c>
      <c r="H36" s="28"/>
      <c r="I36" s="28"/>
      <c r="J36" s="28"/>
      <c r="K36" s="28">
        <v>1500</v>
      </c>
      <c r="L36" s="31">
        <f t="shared" si="1"/>
        <v>1500</v>
      </c>
      <c r="M36" s="32" t="s">
        <v>91</v>
      </c>
      <c r="N36" s="33" t="s">
        <v>209</v>
      </c>
    </row>
    <row r="37" spans="1:14" s="55" customFormat="1" ht="12.75">
      <c r="A37" s="27" t="s">
        <v>69</v>
      </c>
      <c r="B37" s="163"/>
      <c r="C37" s="167"/>
      <c r="D37" s="28" t="s">
        <v>15</v>
      </c>
      <c r="E37" s="28" t="s">
        <v>19</v>
      </c>
      <c r="F37" s="28"/>
      <c r="G37" s="28">
        <v>3</v>
      </c>
      <c r="H37" s="28"/>
      <c r="I37" s="28">
        <v>900</v>
      </c>
      <c r="J37" s="28"/>
      <c r="K37" s="28"/>
      <c r="L37" s="31">
        <f t="shared" si="1"/>
        <v>900</v>
      </c>
      <c r="M37" s="32" t="s">
        <v>91</v>
      </c>
      <c r="N37" s="33" t="s">
        <v>209</v>
      </c>
    </row>
    <row r="38" spans="1:14" s="55" customFormat="1" ht="12.75" customHeight="1">
      <c r="A38" s="27" t="s">
        <v>70</v>
      </c>
      <c r="B38" s="171" t="s">
        <v>64</v>
      </c>
      <c r="C38" s="166" t="s">
        <v>65</v>
      </c>
      <c r="D38" s="28" t="s">
        <v>15</v>
      </c>
      <c r="E38" s="28" t="s">
        <v>19</v>
      </c>
      <c r="F38" s="28"/>
      <c r="G38" s="28">
        <v>6</v>
      </c>
      <c r="H38" s="28"/>
      <c r="I38" s="28"/>
      <c r="J38" s="28">
        <v>1800</v>
      </c>
      <c r="K38" s="28"/>
      <c r="L38" s="31">
        <f t="shared" si="1"/>
        <v>1800</v>
      </c>
      <c r="M38" s="32" t="s">
        <v>91</v>
      </c>
      <c r="N38" s="33" t="s">
        <v>209</v>
      </c>
    </row>
    <row r="39" spans="1:14" s="55" customFormat="1" ht="12.75">
      <c r="A39" s="27" t="s">
        <v>71</v>
      </c>
      <c r="B39" s="171"/>
      <c r="C39" s="167"/>
      <c r="D39" s="28" t="s">
        <v>15</v>
      </c>
      <c r="E39" s="28" t="s">
        <v>19</v>
      </c>
      <c r="F39" s="28"/>
      <c r="G39" s="28">
        <v>4</v>
      </c>
      <c r="H39" s="28"/>
      <c r="I39" s="28"/>
      <c r="J39" s="28"/>
      <c r="K39" s="28">
        <v>1200</v>
      </c>
      <c r="L39" s="31">
        <f t="shared" si="1"/>
        <v>1200</v>
      </c>
      <c r="M39" s="32" t="s">
        <v>91</v>
      </c>
      <c r="N39" s="33" t="s">
        <v>209</v>
      </c>
    </row>
    <row r="40" spans="1:14" s="55" customFormat="1" ht="12.75">
      <c r="A40" s="27" t="s">
        <v>72</v>
      </c>
      <c r="B40" s="171"/>
      <c r="C40" s="167"/>
      <c r="D40" s="28" t="s">
        <v>15</v>
      </c>
      <c r="E40" s="28" t="s">
        <v>19</v>
      </c>
      <c r="F40" s="28"/>
      <c r="G40" s="28"/>
      <c r="H40" s="28"/>
      <c r="I40" s="28"/>
      <c r="J40" s="28"/>
      <c r="K40" s="28"/>
      <c r="L40" s="31">
        <f t="shared" si="1"/>
        <v>0</v>
      </c>
      <c r="M40" s="32"/>
      <c r="N40" s="33" t="s">
        <v>27</v>
      </c>
    </row>
    <row r="41" spans="1:14" s="55" customFormat="1" ht="12.75" customHeight="1">
      <c r="A41" s="27" t="s">
        <v>73</v>
      </c>
      <c r="B41" s="171"/>
      <c r="C41" s="167"/>
      <c r="D41" s="28" t="s">
        <v>15</v>
      </c>
      <c r="E41" s="28" t="s">
        <v>19</v>
      </c>
      <c r="F41" s="28"/>
      <c r="G41" s="28"/>
      <c r="H41" s="28"/>
      <c r="I41" s="28"/>
      <c r="J41" s="28"/>
      <c r="K41" s="28"/>
      <c r="L41" s="31">
        <f t="shared" si="1"/>
        <v>0</v>
      </c>
      <c r="M41" s="32"/>
      <c r="N41" s="33" t="s">
        <v>27</v>
      </c>
    </row>
    <row r="42" spans="1:14" ht="12.75">
      <c r="A42" s="27"/>
      <c r="B42" s="56"/>
      <c r="C42" s="46"/>
      <c r="D42" s="28"/>
      <c r="E42" s="28"/>
      <c r="F42" s="28"/>
      <c r="G42" s="28"/>
      <c r="H42" s="28"/>
      <c r="I42" s="28"/>
      <c r="J42" s="28"/>
      <c r="K42" s="28"/>
      <c r="L42" s="31"/>
      <c r="M42" s="32"/>
      <c r="N42" s="33"/>
    </row>
    <row r="43" spans="1:14" s="55" customFormat="1" ht="12.75" customHeight="1">
      <c r="A43" s="27" t="s">
        <v>82</v>
      </c>
      <c r="B43" s="162" t="s">
        <v>64</v>
      </c>
      <c r="C43" s="166" t="s">
        <v>65</v>
      </c>
      <c r="D43" s="28" t="s">
        <v>15</v>
      </c>
      <c r="E43" s="28" t="s">
        <v>19</v>
      </c>
      <c r="F43" s="28"/>
      <c r="G43" s="28"/>
      <c r="H43" s="28">
        <v>1</v>
      </c>
      <c r="I43" s="28">
        <v>2500</v>
      </c>
      <c r="J43" s="28"/>
      <c r="K43" s="28"/>
      <c r="L43" s="31">
        <f>SUM(I43:K43)</f>
        <v>2500</v>
      </c>
      <c r="M43" s="32" t="s">
        <v>91</v>
      </c>
      <c r="N43" s="38" t="s">
        <v>238</v>
      </c>
    </row>
    <row r="44" spans="1:14" s="55" customFormat="1" ht="12.75">
      <c r="A44" s="27" t="s">
        <v>83</v>
      </c>
      <c r="B44" s="163"/>
      <c r="C44" s="167"/>
      <c r="D44" s="28" t="s">
        <v>15</v>
      </c>
      <c r="E44" s="28" t="s">
        <v>19</v>
      </c>
      <c r="F44" s="28"/>
      <c r="G44" s="28"/>
      <c r="H44" s="28"/>
      <c r="I44" s="28"/>
      <c r="J44" s="28"/>
      <c r="K44" s="28"/>
      <c r="L44" s="31">
        <f>SUM(I44:K44)</f>
        <v>0</v>
      </c>
      <c r="M44" s="32"/>
      <c r="N44" s="38" t="s">
        <v>27</v>
      </c>
    </row>
    <row r="45" spans="1:14" s="55" customFormat="1" ht="12.75">
      <c r="A45" s="27" t="s">
        <v>84</v>
      </c>
      <c r="B45" s="164"/>
      <c r="C45" s="168"/>
      <c r="D45" s="28" t="s">
        <v>15</v>
      </c>
      <c r="E45" s="28" t="s">
        <v>19</v>
      </c>
      <c r="F45" s="28"/>
      <c r="G45" s="28"/>
      <c r="H45" s="28"/>
      <c r="I45" s="28"/>
      <c r="J45" s="28"/>
      <c r="K45" s="28"/>
      <c r="L45" s="31">
        <f>SUM(I45:K45)</f>
        <v>0</v>
      </c>
      <c r="M45" s="32"/>
      <c r="N45" s="38" t="s">
        <v>27</v>
      </c>
    </row>
    <row r="46" spans="1:14" ht="12.75">
      <c r="A46" s="27"/>
      <c r="B46" s="45"/>
      <c r="C46" s="46"/>
      <c r="D46" s="28"/>
      <c r="E46" s="28"/>
      <c r="F46" s="28"/>
      <c r="G46" s="28"/>
      <c r="H46" s="28"/>
      <c r="I46" s="28"/>
      <c r="J46" s="28"/>
      <c r="K46" s="28"/>
      <c r="L46" s="31"/>
      <c r="M46" s="32"/>
      <c r="N46" s="33"/>
    </row>
    <row r="47" spans="1:14" ht="12.75">
      <c r="A47" s="34"/>
      <c r="B47" s="29"/>
      <c r="C47" s="29"/>
      <c r="D47" s="29"/>
      <c r="E47" s="29"/>
      <c r="F47" s="35"/>
      <c r="G47" s="29"/>
      <c r="H47" s="29"/>
      <c r="I47" s="29"/>
      <c r="J47" s="29"/>
      <c r="K47" s="29"/>
      <c r="L47" s="36"/>
      <c r="M47" s="37"/>
      <c r="N47" s="38"/>
    </row>
    <row r="48" spans="1:14" s="55" customFormat="1" ht="13.5" thickBot="1">
      <c r="A48" s="68" t="s">
        <v>4</v>
      </c>
      <c r="B48" s="69" t="s">
        <v>115</v>
      </c>
      <c r="C48" s="69" t="s">
        <v>81</v>
      </c>
      <c r="D48" s="69" t="s">
        <v>80</v>
      </c>
      <c r="E48" s="69"/>
      <c r="F48" s="69">
        <f aca="true" t="shared" si="2" ref="F48:L48">SUM(F7:F47)</f>
        <v>90</v>
      </c>
      <c r="G48" s="69">
        <f t="shared" si="2"/>
        <v>45</v>
      </c>
      <c r="H48" s="69">
        <f t="shared" si="2"/>
        <v>1</v>
      </c>
      <c r="I48" s="69">
        <f t="shared" si="2"/>
        <v>7111</v>
      </c>
      <c r="J48" s="69">
        <f t="shared" si="2"/>
        <v>6206</v>
      </c>
      <c r="K48" s="69">
        <f t="shared" si="2"/>
        <v>5768</v>
      </c>
      <c r="L48" s="69">
        <f t="shared" si="2"/>
        <v>19085</v>
      </c>
      <c r="M48" s="70" t="s">
        <v>296</v>
      </c>
      <c r="N48" s="71"/>
    </row>
    <row r="49" spans="1:14" ht="12.75">
      <c r="A49" s="39"/>
      <c r="B49" s="16"/>
      <c r="C49" s="16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40"/>
    </row>
    <row r="50" spans="1:14" ht="12.75">
      <c r="A50" s="72"/>
      <c r="B50" s="73"/>
      <c r="C50" s="74" t="s">
        <v>233</v>
      </c>
      <c r="D50" s="75"/>
      <c r="E50" s="76"/>
      <c r="F50" s="16"/>
      <c r="G50" s="16"/>
      <c r="H50" s="39"/>
      <c r="I50" s="39"/>
      <c r="J50" s="41"/>
      <c r="K50" s="41"/>
      <c r="L50" s="41"/>
      <c r="M50" s="41"/>
      <c r="N50" s="41"/>
    </row>
    <row r="51" spans="1:14" ht="12.75">
      <c r="A51" s="77" t="s">
        <v>28</v>
      </c>
      <c r="B51" s="74"/>
      <c r="C51" s="78">
        <v>0.8</v>
      </c>
      <c r="D51" s="79">
        <f>+SUM(L6:L26)</f>
        <v>3085</v>
      </c>
      <c r="E51" s="80">
        <f>C51*D51</f>
        <v>2468</v>
      </c>
      <c r="F51" s="16"/>
      <c r="G51" s="16"/>
      <c r="H51" s="39"/>
      <c r="I51" s="39"/>
      <c r="J51" s="41"/>
      <c r="K51" s="41"/>
      <c r="L51" s="42"/>
      <c r="M51" s="43"/>
      <c r="N51" s="44"/>
    </row>
    <row r="52" spans="1:14" ht="12.75">
      <c r="A52" s="74" t="s">
        <v>192</v>
      </c>
      <c r="B52" s="76"/>
      <c r="C52" s="81">
        <v>0.2</v>
      </c>
      <c r="D52" s="79">
        <f>SUM(L28:L41)</f>
        <v>13500</v>
      </c>
      <c r="E52" s="80">
        <f>C52*D52</f>
        <v>2700</v>
      </c>
      <c r="F52" s="16"/>
      <c r="G52" s="16"/>
      <c r="H52" s="39"/>
      <c r="I52" s="39"/>
      <c r="J52" s="41"/>
      <c r="K52" s="41"/>
      <c r="L52" s="42"/>
      <c r="M52" s="43"/>
      <c r="N52" s="43"/>
    </row>
    <row r="53" spans="1:14" ht="12.75">
      <c r="A53" s="74" t="s">
        <v>193</v>
      </c>
      <c r="B53" s="76"/>
      <c r="C53" s="81">
        <v>0.8</v>
      </c>
      <c r="D53" s="79">
        <f>SUM(L43:L45)</f>
        <v>2500</v>
      </c>
      <c r="E53" s="80">
        <f>C53*D53</f>
        <v>2000</v>
      </c>
      <c r="F53" s="16"/>
      <c r="G53" s="16"/>
      <c r="H53" s="39"/>
      <c r="I53" s="39"/>
      <c r="J53" s="41"/>
      <c r="K53" s="41"/>
      <c r="L53" s="42"/>
      <c r="M53" s="43"/>
      <c r="N53" s="43"/>
    </row>
    <row r="54" spans="1:14" ht="12.75">
      <c r="A54" s="77" t="s">
        <v>194</v>
      </c>
      <c r="B54" s="77"/>
      <c r="C54" s="77"/>
      <c r="D54" s="79">
        <f>SUM(D51:D53)</f>
        <v>19085</v>
      </c>
      <c r="E54" s="82">
        <f>SUM(E51:E53)</f>
        <v>7168</v>
      </c>
      <c r="F54" s="16"/>
      <c r="G54" s="16"/>
      <c r="H54" s="39"/>
      <c r="I54" s="39"/>
      <c r="J54" s="41"/>
      <c r="K54" s="41"/>
      <c r="L54" s="41"/>
      <c r="M54" s="43"/>
      <c r="N54" s="43"/>
    </row>
    <row r="55" spans="1:14" ht="12.75">
      <c r="A55" s="39"/>
      <c r="B55" s="16"/>
      <c r="C55" s="16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0"/>
    </row>
    <row r="56" spans="1:14" ht="12.75">
      <c r="A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60" ht="12.75">
      <c r="D60" s="57">
        <v>500</v>
      </c>
    </row>
  </sheetData>
  <sheetProtection/>
  <mergeCells count="16">
    <mergeCell ref="B43:B45"/>
    <mergeCell ref="C43:C45"/>
    <mergeCell ref="C28:C32"/>
    <mergeCell ref="C33:C37"/>
    <mergeCell ref="C38:C41"/>
    <mergeCell ref="C19:C26"/>
    <mergeCell ref="B2:C2"/>
    <mergeCell ref="B7:B12"/>
    <mergeCell ref="F2:H2"/>
    <mergeCell ref="B28:B32"/>
    <mergeCell ref="B33:B37"/>
    <mergeCell ref="B38:B41"/>
    <mergeCell ref="B13:B18"/>
    <mergeCell ref="C7:C12"/>
    <mergeCell ref="B19:B26"/>
    <mergeCell ref="C13:C18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zoomScalePageLayoutView="0" workbookViewId="0" topLeftCell="A1">
      <selection activeCell="Q44" sqref="Q44"/>
    </sheetView>
  </sheetViews>
  <sheetFormatPr defaultColWidth="9.140625" defaultRowHeight="12.75"/>
  <cols>
    <col min="1" max="2" width="9.140625" style="57" customWidth="1"/>
    <col min="3" max="3" width="10.8515625" style="57" customWidth="1"/>
    <col min="4" max="4" width="9.140625" style="57" customWidth="1"/>
    <col min="5" max="5" width="11.140625" style="57" customWidth="1"/>
    <col min="6" max="12" width="9.140625" style="57" customWidth="1"/>
    <col min="13" max="13" width="32.140625" style="57" bestFit="1" customWidth="1"/>
    <col min="14" max="14" width="46.28125" style="57" bestFit="1" customWidth="1"/>
    <col min="15" max="16384" width="9.140625" style="57" customWidth="1"/>
  </cols>
  <sheetData>
    <row r="1" spans="1:14" ht="12.75">
      <c r="A1" s="12" t="s">
        <v>150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s="55" customFormat="1" ht="12" customHeight="1">
      <c r="A6" s="27" t="s">
        <v>96</v>
      </c>
      <c r="B6" s="162" t="s">
        <v>64</v>
      </c>
      <c r="C6" s="166" t="s">
        <v>65</v>
      </c>
      <c r="D6" s="28" t="s">
        <v>15</v>
      </c>
      <c r="E6" s="28" t="s">
        <v>19</v>
      </c>
      <c r="F6" s="28"/>
      <c r="G6" s="28">
        <v>4</v>
      </c>
      <c r="H6" s="28"/>
      <c r="I6" s="28">
        <v>1200</v>
      </c>
      <c r="J6" s="28"/>
      <c r="K6" s="28"/>
      <c r="L6" s="31">
        <f aca="true" t="shared" si="0" ref="L6:L22">SUM(I6:K6)</f>
        <v>1200</v>
      </c>
      <c r="M6" s="32" t="s">
        <v>91</v>
      </c>
      <c r="N6" s="33" t="s">
        <v>198</v>
      </c>
    </row>
    <row r="7" spans="1:14" s="55" customFormat="1" ht="12.75">
      <c r="A7" s="27" t="s">
        <v>97</v>
      </c>
      <c r="B7" s="163"/>
      <c r="C7" s="167"/>
      <c r="D7" s="28" t="s">
        <v>15</v>
      </c>
      <c r="E7" s="28" t="s">
        <v>19</v>
      </c>
      <c r="F7" s="28"/>
      <c r="G7" s="28">
        <v>4</v>
      </c>
      <c r="H7" s="28"/>
      <c r="I7" s="28"/>
      <c r="J7" s="28">
        <v>1200</v>
      </c>
      <c r="K7" s="28"/>
      <c r="L7" s="31">
        <f t="shared" si="0"/>
        <v>1200</v>
      </c>
      <c r="M7" s="32" t="s">
        <v>91</v>
      </c>
      <c r="N7" s="33" t="s">
        <v>198</v>
      </c>
    </row>
    <row r="8" spans="1:14" s="55" customFormat="1" ht="12.75">
      <c r="A8" s="27" t="s">
        <v>98</v>
      </c>
      <c r="B8" s="163"/>
      <c r="C8" s="167"/>
      <c r="D8" s="28" t="s">
        <v>15</v>
      </c>
      <c r="E8" s="28" t="s">
        <v>19</v>
      </c>
      <c r="F8" s="28"/>
      <c r="G8" s="28">
        <v>2</v>
      </c>
      <c r="H8" s="28"/>
      <c r="I8" s="28"/>
      <c r="J8" s="28"/>
      <c r="K8" s="28">
        <v>600</v>
      </c>
      <c r="L8" s="31">
        <f t="shared" si="0"/>
        <v>600</v>
      </c>
      <c r="M8" s="32" t="s">
        <v>91</v>
      </c>
      <c r="N8" s="33" t="s">
        <v>198</v>
      </c>
    </row>
    <row r="9" spans="1:14" s="55" customFormat="1" ht="12.75">
      <c r="A9" s="27" t="s">
        <v>99</v>
      </c>
      <c r="B9" s="163"/>
      <c r="C9" s="167"/>
      <c r="D9" s="28" t="s">
        <v>15</v>
      </c>
      <c r="E9" s="28" t="s">
        <v>19</v>
      </c>
      <c r="F9" s="28"/>
      <c r="G9" s="28">
        <v>4</v>
      </c>
      <c r="H9" s="28"/>
      <c r="I9" s="28">
        <v>1200</v>
      </c>
      <c r="J9" s="28"/>
      <c r="K9" s="28"/>
      <c r="L9" s="31">
        <f t="shared" si="0"/>
        <v>1200</v>
      </c>
      <c r="M9" s="32" t="s">
        <v>91</v>
      </c>
      <c r="N9" s="33" t="s">
        <v>198</v>
      </c>
    </row>
    <row r="10" spans="1:14" s="55" customFormat="1" ht="12.75">
      <c r="A10" s="27" t="s">
        <v>100</v>
      </c>
      <c r="B10" s="163"/>
      <c r="C10" s="167"/>
      <c r="D10" s="28" t="s">
        <v>15</v>
      </c>
      <c r="E10" s="28" t="s">
        <v>19</v>
      </c>
      <c r="F10" s="28"/>
      <c r="G10" s="28">
        <v>3</v>
      </c>
      <c r="H10" s="28"/>
      <c r="I10" s="28"/>
      <c r="J10" s="28">
        <v>900</v>
      </c>
      <c r="K10" s="28"/>
      <c r="L10" s="31">
        <f t="shared" si="0"/>
        <v>900</v>
      </c>
      <c r="M10" s="32" t="s">
        <v>91</v>
      </c>
      <c r="N10" s="33" t="s">
        <v>198</v>
      </c>
    </row>
    <row r="11" spans="1:14" s="55" customFormat="1" ht="12.75">
      <c r="A11" s="27" t="s">
        <v>101</v>
      </c>
      <c r="B11" s="162" t="s">
        <v>64</v>
      </c>
      <c r="C11" s="166" t="s">
        <v>65</v>
      </c>
      <c r="D11" s="28" t="s">
        <v>15</v>
      </c>
      <c r="E11" s="28" t="s">
        <v>19</v>
      </c>
      <c r="F11" s="28"/>
      <c r="G11" s="28">
        <v>4</v>
      </c>
      <c r="H11" s="28"/>
      <c r="I11" s="28"/>
      <c r="J11" s="28"/>
      <c r="K11" s="28">
        <v>1200</v>
      </c>
      <c r="L11" s="31">
        <f t="shared" si="0"/>
        <v>1200</v>
      </c>
      <c r="M11" s="32" t="s">
        <v>91</v>
      </c>
      <c r="N11" s="33" t="s">
        <v>198</v>
      </c>
    </row>
    <row r="12" spans="1:14" s="55" customFormat="1" ht="12.75">
      <c r="A12" s="27" t="s">
        <v>102</v>
      </c>
      <c r="B12" s="163"/>
      <c r="C12" s="167"/>
      <c r="D12" s="28" t="s">
        <v>15</v>
      </c>
      <c r="E12" s="28" t="s">
        <v>19</v>
      </c>
      <c r="F12" s="28"/>
      <c r="G12" s="28">
        <v>1</v>
      </c>
      <c r="H12" s="28"/>
      <c r="I12" s="28">
        <v>300</v>
      </c>
      <c r="J12" s="28"/>
      <c r="K12" s="28"/>
      <c r="L12" s="31">
        <f t="shared" si="0"/>
        <v>300</v>
      </c>
      <c r="M12" s="32" t="s">
        <v>91</v>
      </c>
      <c r="N12" s="33" t="s">
        <v>217</v>
      </c>
    </row>
    <row r="13" spans="1:14" s="55" customFormat="1" ht="12.75">
      <c r="A13" s="27" t="s">
        <v>103</v>
      </c>
      <c r="B13" s="163"/>
      <c r="C13" s="167"/>
      <c r="D13" s="28" t="s">
        <v>15</v>
      </c>
      <c r="E13" s="28" t="s">
        <v>19</v>
      </c>
      <c r="F13" s="28"/>
      <c r="G13" s="28">
        <v>1</v>
      </c>
      <c r="H13" s="28"/>
      <c r="I13" s="28"/>
      <c r="J13" s="28">
        <v>300</v>
      </c>
      <c r="K13" s="28"/>
      <c r="L13" s="31">
        <f t="shared" si="0"/>
        <v>300</v>
      </c>
      <c r="M13" s="32" t="s">
        <v>91</v>
      </c>
      <c r="N13" s="33" t="s">
        <v>218</v>
      </c>
    </row>
    <row r="14" spans="1:14" s="55" customFormat="1" ht="12.75">
      <c r="A14" s="27" t="s">
        <v>104</v>
      </c>
      <c r="B14" s="163"/>
      <c r="C14" s="167"/>
      <c r="D14" s="28" t="s">
        <v>15</v>
      </c>
      <c r="E14" s="28" t="s">
        <v>19</v>
      </c>
      <c r="F14" s="28"/>
      <c r="G14" s="28">
        <v>1</v>
      </c>
      <c r="H14" s="28"/>
      <c r="I14" s="28"/>
      <c r="J14" s="28"/>
      <c r="K14" s="28">
        <v>300</v>
      </c>
      <c r="L14" s="31">
        <f t="shared" si="0"/>
        <v>300</v>
      </c>
      <c r="M14" s="32" t="s">
        <v>91</v>
      </c>
      <c r="N14" s="33" t="s">
        <v>218</v>
      </c>
    </row>
    <row r="15" spans="1:14" s="55" customFormat="1" ht="12.75">
      <c r="A15" s="27" t="s">
        <v>105</v>
      </c>
      <c r="B15" s="163"/>
      <c r="C15" s="167"/>
      <c r="D15" s="28" t="s">
        <v>15</v>
      </c>
      <c r="E15" s="28" t="s">
        <v>19</v>
      </c>
      <c r="F15" s="28"/>
      <c r="G15" s="28">
        <v>1</v>
      </c>
      <c r="H15" s="28"/>
      <c r="I15" s="28">
        <v>300</v>
      </c>
      <c r="J15" s="28"/>
      <c r="K15" s="28"/>
      <c r="L15" s="31">
        <f t="shared" si="0"/>
        <v>300</v>
      </c>
      <c r="M15" s="32" t="s">
        <v>91</v>
      </c>
      <c r="N15" s="33" t="s">
        <v>218</v>
      </c>
    </row>
    <row r="16" spans="1:14" s="55" customFormat="1" ht="12.75" customHeight="1">
      <c r="A16" s="27" t="s">
        <v>116</v>
      </c>
      <c r="B16" s="171" t="s">
        <v>64</v>
      </c>
      <c r="C16" s="165" t="s">
        <v>65</v>
      </c>
      <c r="D16" s="28" t="s">
        <v>15</v>
      </c>
      <c r="E16" s="28" t="s">
        <v>19</v>
      </c>
      <c r="F16" s="28"/>
      <c r="G16" s="28">
        <v>1</v>
      </c>
      <c r="H16" s="28"/>
      <c r="I16" s="28"/>
      <c r="J16" s="28">
        <v>300</v>
      </c>
      <c r="K16" s="28"/>
      <c r="L16" s="31">
        <f t="shared" si="0"/>
        <v>300</v>
      </c>
      <c r="M16" s="32" t="s">
        <v>91</v>
      </c>
      <c r="N16" s="33" t="s">
        <v>218</v>
      </c>
    </row>
    <row r="17" spans="1:14" ht="12.75">
      <c r="A17" s="27" t="s">
        <v>117</v>
      </c>
      <c r="B17" s="171"/>
      <c r="C17" s="165"/>
      <c r="D17" s="28" t="s">
        <v>15</v>
      </c>
      <c r="E17" s="28" t="s">
        <v>19</v>
      </c>
      <c r="F17" s="28"/>
      <c r="G17" s="28">
        <v>3</v>
      </c>
      <c r="H17" s="28"/>
      <c r="I17" s="28"/>
      <c r="J17" s="28"/>
      <c r="K17" s="28">
        <v>900</v>
      </c>
      <c r="L17" s="31">
        <f t="shared" si="0"/>
        <v>900</v>
      </c>
      <c r="M17" s="32" t="s">
        <v>91</v>
      </c>
      <c r="N17" s="33" t="s">
        <v>200</v>
      </c>
    </row>
    <row r="18" spans="1:14" s="55" customFormat="1" ht="12.75">
      <c r="A18" s="27" t="s">
        <v>118</v>
      </c>
      <c r="B18" s="171"/>
      <c r="C18" s="165"/>
      <c r="D18" s="28" t="s">
        <v>15</v>
      </c>
      <c r="E18" s="28" t="s">
        <v>19</v>
      </c>
      <c r="F18" s="28"/>
      <c r="G18" s="28">
        <v>4</v>
      </c>
      <c r="H18" s="28"/>
      <c r="I18" s="28">
        <v>1200</v>
      </c>
      <c r="J18" s="28"/>
      <c r="K18" s="28"/>
      <c r="L18" s="31">
        <f t="shared" si="0"/>
        <v>1200</v>
      </c>
      <c r="M18" s="32" t="s">
        <v>91</v>
      </c>
      <c r="N18" s="33" t="s">
        <v>200</v>
      </c>
    </row>
    <row r="19" spans="1:14" ht="12.75">
      <c r="A19" s="27" t="s">
        <v>119</v>
      </c>
      <c r="B19" s="171"/>
      <c r="C19" s="165"/>
      <c r="D19" s="28" t="s">
        <v>15</v>
      </c>
      <c r="E19" s="28" t="s">
        <v>19</v>
      </c>
      <c r="F19" s="28"/>
      <c r="G19" s="28">
        <v>4</v>
      </c>
      <c r="H19" s="28"/>
      <c r="I19" s="28"/>
      <c r="J19" s="28">
        <v>1200</v>
      </c>
      <c r="K19" s="28"/>
      <c r="L19" s="31">
        <f t="shared" si="0"/>
        <v>1200</v>
      </c>
      <c r="M19" s="32" t="s">
        <v>91</v>
      </c>
      <c r="N19" s="33" t="s">
        <v>200</v>
      </c>
    </row>
    <row r="20" spans="1:14" s="55" customFormat="1" ht="12.75">
      <c r="A20" s="27" t="s">
        <v>120</v>
      </c>
      <c r="B20" s="171"/>
      <c r="C20" s="165"/>
      <c r="D20" s="28" t="s">
        <v>15</v>
      </c>
      <c r="E20" s="28" t="s">
        <v>19</v>
      </c>
      <c r="F20" s="28"/>
      <c r="G20" s="28">
        <v>6</v>
      </c>
      <c r="H20" s="28"/>
      <c r="I20" s="28"/>
      <c r="J20" s="28"/>
      <c r="K20" s="28">
        <v>1800</v>
      </c>
      <c r="L20" s="31">
        <f t="shared" si="0"/>
        <v>1800</v>
      </c>
      <c r="M20" s="32" t="s">
        <v>91</v>
      </c>
      <c r="N20" s="33" t="s">
        <v>200</v>
      </c>
    </row>
    <row r="21" spans="1:14" s="55" customFormat="1" ht="12.75">
      <c r="A21" s="27" t="s">
        <v>121</v>
      </c>
      <c r="B21" s="162" t="s">
        <v>64</v>
      </c>
      <c r="C21" s="166" t="s">
        <v>65</v>
      </c>
      <c r="D21" s="28" t="s">
        <v>15</v>
      </c>
      <c r="E21" s="28" t="s">
        <v>19</v>
      </c>
      <c r="F21" s="28"/>
      <c r="G21" s="28">
        <v>3</v>
      </c>
      <c r="H21" s="28"/>
      <c r="I21" s="28">
        <v>900</v>
      </c>
      <c r="J21" s="28"/>
      <c r="K21" s="28"/>
      <c r="L21" s="31">
        <f t="shared" si="0"/>
        <v>900</v>
      </c>
      <c r="M21" s="32" t="s">
        <v>91</v>
      </c>
      <c r="N21" s="33" t="s">
        <v>200</v>
      </c>
    </row>
    <row r="22" spans="1:14" s="55" customFormat="1" ht="12.75">
      <c r="A22" s="27" t="s">
        <v>122</v>
      </c>
      <c r="B22" s="163"/>
      <c r="C22" s="167"/>
      <c r="D22" s="28" t="s">
        <v>15</v>
      </c>
      <c r="E22" s="28" t="s">
        <v>19</v>
      </c>
      <c r="F22" s="28"/>
      <c r="G22" s="28">
        <v>2</v>
      </c>
      <c r="H22" s="28"/>
      <c r="I22" s="28"/>
      <c r="J22" s="28">
        <v>600</v>
      </c>
      <c r="K22" s="28"/>
      <c r="L22" s="31">
        <f t="shared" si="0"/>
        <v>600</v>
      </c>
      <c r="M22" s="32" t="s">
        <v>91</v>
      </c>
      <c r="N22" s="33" t="s">
        <v>198</v>
      </c>
    </row>
    <row r="23" spans="1:14" s="55" customFormat="1" ht="14.25" customHeight="1">
      <c r="A23" s="27" t="s">
        <v>127</v>
      </c>
      <c r="B23" s="163"/>
      <c r="C23" s="167"/>
      <c r="D23" s="28" t="s">
        <v>15</v>
      </c>
      <c r="E23" s="28" t="s">
        <v>19</v>
      </c>
      <c r="F23" s="28"/>
      <c r="G23" s="28"/>
      <c r="H23" s="28"/>
      <c r="I23" s="28"/>
      <c r="J23" s="28"/>
      <c r="K23" s="28"/>
      <c r="L23" s="31">
        <f>SUM(I23:K23)</f>
        <v>0</v>
      </c>
      <c r="M23" s="32"/>
      <c r="N23" s="33" t="s">
        <v>27</v>
      </c>
    </row>
    <row r="24" spans="1:14" s="55" customFormat="1" ht="14.25" customHeight="1">
      <c r="A24" s="27" t="s">
        <v>128</v>
      </c>
      <c r="B24" s="164"/>
      <c r="C24" s="168"/>
      <c r="D24" s="28" t="s">
        <v>15</v>
      </c>
      <c r="E24" s="28" t="s">
        <v>19</v>
      </c>
      <c r="F24" s="28"/>
      <c r="G24" s="28"/>
      <c r="H24" s="28"/>
      <c r="I24" s="28"/>
      <c r="J24" s="28"/>
      <c r="K24" s="28"/>
      <c r="L24" s="31">
        <f>SUM(I24:K24)</f>
        <v>0</v>
      </c>
      <c r="M24" s="32"/>
      <c r="N24" s="33" t="s">
        <v>27</v>
      </c>
    </row>
    <row r="25" spans="1:14" s="55" customFormat="1" ht="30.75" customHeight="1">
      <c r="A25" s="27" t="s">
        <v>125</v>
      </c>
      <c r="B25" s="59" t="s">
        <v>239</v>
      </c>
      <c r="C25" s="60" t="s">
        <v>240</v>
      </c>
      <c r="D25" s="28" t="s">
        <v>15</v>
      </c>
      <c r="E25" s="28" t="s">
        <v>19</v>
      </c>
      <c r="F25" s="28"/>
      <c r="G25" s="28"/>
      <c r="H25" s="28"/>
      <c r="I25" s="28"/>
      <c r="J25" s="28"/>
      <c r="K25" s="28"/>
      <c r="L25" s="31">
        <f>SUM(I25:K25)</f>
        <v>0</v>
      </c>
      <c r="M25" s="32"/>
      <c r="N25" s="33" t="s">
        <v>201</v>
      </c>
    </row>
    <row r="26" spans="1:14" s="55" customFormat="1" ht="25.5">
      <c r="A26" s="27" t="s">
        <v>126</v>
      </c>
      <c r="B26" s="59" t="s">
        <v>239</v>
      </c>
      <c r="C26" s="60" t="s">
        <v>240</v>
      </c>
      <c r="D26" s="28" t="s">
        <v>15</v>
      </c>
      <c r="E26" s="28" t="s">
        <v>19</v>
      </c>
      <c r="F26" s="28"/>
      <c r="G26" s="28"/>
      <c r="H26" s="28"/>
      <c r="I26" s="28"/>
      <c r="J26" s="28"/>
      <c r="K26" s="28"/>
      <c r="L26" s="31">
        <f>SUM(I26:K26)</f>
        <v>0</v>
      </c>
      <c r="M26" s="32"/>
      <c r="N26" s="33" t="s">
        <v>202</v>
      </c>
    </row>
    <row r="27" spans="1:14" ht="12.75">
      <c r="A27" s="34"/>
      <c r="B27" s="29"/>
      <c r="C27" s="29"/>
      <c r="D27" s="29"/>
      <c r="E27" s="29"/>
      <c r="F27" s="35"/>
      <c r="G27" s="29"/>
      <c r="H27" s="29"/>
      <c r="I27" s="29"/>
      <c r="J27" s="29"/>
      <c r="K27" s="29"/>
      <c r="L27" s="36"/>
      <c r="M27" s="37"/>
      <c r="N27" s="38"/>
    </row>
    <row r="28" spans="1:14" s="55" customFormat="1" ht="13.5" thickBot="1">
      <c r="A28" s="68" t="s">
        <v>4</v>
      </c>
      <c r="B28" s="69" t="s">
        <v>115</v>
      </c>
      <c r="C28" s="69" t="s">
        <v>81</v>
      </c>
      <c r="D28" s="69" t="s">
        <v>149</v>
      </c>
      <c r="E28" s="69"/>
      <c r="F28" s="69">
        <f aca="true" t="shared" si="1" ref="F28:L28">SUM(F6:F27)</f>
        <v>0</v>
      </c>
      <c r="G28" s="69">
        <f t="shared" si="1"/>
        <v>48</v>
      </c>
      <c r="H28" s="69">
        <f t="shared" si="1"/>
        <v>0</v>
      </c>
      <c r="I28" s="69">
        <f t="shared" si="1"/>
        <v>5100</v>
      </c>
      <c r="J28" s="69">
        <f t="shared" si="1"/>
        <v>4500</v>
      </c>
      <c r="K28" s="69">
        <f t="shared" si="1"/>
        <v>4800</v>
      </c>
      <c r="L28" s="69">
        <f t="shared" si="1"/>
        <v>14400</v>
      </c>
      <c r="M28" s="70" t="s">
        <v>250</v>
      </c>
      <c r="N28" s="71"/>
    </row>
    <row r="29" spans="1:14" ht="12.75">
      <c r="A29" s="39"/>
      <c r="B29" s="16"/>
      <c r="C29" s="16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</row>
    <row r="30" spans="1:14" ht="12.75">
      <c r="A30" s="72"/>
      <c r="B30" s="73"/>
      <c r="C30" s="74" t="s">
        <v>233</v>
      </c>
      <c r="D30" s="75"/>
      <c r="E30" s="76"/>
      <c r="F30" s="16"/>
      <c r="G30" s="16"/>
      <c r="H30" s="39"/>
      <c r="I30" s="39"/>
      <c r="J30" s="41"/>
      <c r="K30" s="41"/>
      <c r="L30" s="41"/>
      <c r="M30" s="41"/>
      <c r="N30" s="41"/>
    </row>
    <row r="31" spans="1:14" ht="12.75">
      <c r="A31" s="74" t="s">
        <v>192</v>
      </c>
      <c r="B31" s="76"/>
      <c r="C31" s="81">
        <v>0.5</v>
      </c>
      <c r="D31" s="79">
        <f>SUM(L6:L26)</f>
        <v>14400</v>
      </c>
      <c r="E31" s="80">
        <f>C31*D31</f>
        <v>7200</v>
      </c>
      <c r="F31" s="16"/>
      <c r="G31" s="16"/>
      <c r="H31" s="39"/>
      <c r="I31" s="39"/>
      <c r="J31" s="41"/>
      <c r="K31" s="41"/>
      <c r="L31" s="42"/>
      <c r="M31" s="43"/>
      <c r="N31" s="43"/>
    </row>
    <row r="32" spans="1:14" ht="12.75">
      <c r="A32" s="77" t="s">
        <v>194</v>
      </c>
      <c r="B32" s="77"/>
      <c r="C32" s="77"/>
      <c r="D32" s="79">
        <f>SUM(D31:D31)</f>
        <v>14400</v>
      </c>
      <c r="E32" s="82">
        <f>SUM(E31:E31)</f>
        <v>7200</v>
      </c>
      <c r="F32" s="16"/>
      <c r="G32" s="16"/>
      <c r="H32" s="39"/>
      <c r="I32" s="39"/>
      <c r="J32" s="41"/>
      <c r="K32" s="41"/>
      <c r="L32" s="41"/>
      <c r="M32" s="43"/>
      <c r="N32" s="43"/>
    </row>
    <row r="33" spans="1:14" ht="12.75">
      <c r="A33" s="39"/>
      <c r="B33" s="16"/>
      <c r="C33" s="1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</row>
    <row r="34" spans="1:14" ht="12.75">
      <c r="A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</sheetData>
  <sheetProtection/>
  <mergeCells count="10">
    <mergeCell ref="F2:H2"/>
    <mergeCell ref="B6:B10"/>
    <mergeCell ref="B11:B15"/>
    <mergeCell ref="B16:B20"/>
    <mergeCell ref="C16:C20"/>
    <mergeCell ref="B21:B24"/>
    <mergeCell ref="C6:C10"/>
    <mergeCell ref="C11:C15"/>
    <mergeCell ref="B2:C2"/>
    <mergeCell ref="C21:C24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zoomScalePageLayoutView="0" workbookViewId="0" topLeftCell="A1">
      <selection activeCell="Q44" sqref="Q44"/>
    </sheetView>
  </sheetViews>
  <sheetFormatPr defaultColWidth="9.140625" defaultRowHeight="12.75"/>
  <cols>
    <col min="1" max="2" width="9.140625" style="16" customWidth="1"/>
    <col min="3" max="3" width="10.8515625" style="16" customWidth="1"/>
    <col min="4" max="4" width="9.140625" style="16" customWidth="1"/>
    <col min="5" max="5" width="11.140625" style="16" customWidth="1"/>
    <col min="6" max="12" width="9.140625" style="16" customWidth="1"/>
    <col min="13" max="13" width="30.140625" style="16" bestFit="1" customWidth="1"/>
    <col min="14" max="14" width="34.140625" style="16" bestFit="1" customWidth="1"/>
    <col min="15" max="16384" width="9.140625" style="16" customWidth="1"/>
  </cols>
  <sheetData>
    <row r="1" spans="1:14" ht="12.75">
      <c r="A1" s="12" t="s">
        <v>163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ht="12.75">
      <c r="A6" s="27" t="s">
        <v>242</v>
      </c>
      <c r="B6" s="29"/>
      <c r="C6" s="29"/>
      <c r="D6" s="28" t="s">
        <v>15</v>
      </c>
      <c r="E6" s="28" t="s">
        <v>243</v>
      </c>
      <c r="F6" s="28"/>
      <c r="G6" s="28"/>
      <c r="H6" s="28"/>
      <c r="I6" s="28"/>
      <c r="J6" s="28"/>
      <c r="K6" s="28"/>
      <c r="L6" s="31">
        <f>SUM(I6:K6)</f>
        <v>0</v>
      </c>
      <c r="M6" s="32" t="s">
        <v>245</v>
      </c>
      <c r="N6" s="33" t="s">
        <v>244</v>
      </c>
    </row>
    <row r="7" spans="1:14" s="55" customFormat="1" ht="12.75" customHeight="1">
      <c r="A7" s="27" t="s">
        <v>20</v>
      </c>
      <c r="B7" s="171" t="s">
        <v>64</v>
      </c>
      <c r="C7" s="166" t="s">
        <v>65</v>
      </c>
      <c r="D7" s="28" t="s">
        <v>15</v>
      </c>
      <c r="E7" s="28" t="s">
        <v>22</v>
      </c>
      <c r="F7" s="28">
        <v>11</v>
      </c>
      <c r="G7" s="28"/>
      <c r="H7" s="28"/>
      <c r="I7" s="28">
        <v>352</v>
      </c>
      <c r="J7" s="28"/>
      <c r="K7" s="28"/>
      <c r="L7" s="31">
        <f aca="true" t="shared" si="0" ref="L7:L18">SUM(I7:K7)</f>
        <v>352</v>
      </c>
      <c r="M7" s="32" t="s">
        <v>91</v>
      </c>
      <c r="N7" s="33" t="s">
        <v>205</v>
      </c>
    </row>
    <row r="8" spans="1:14" s="55" customFormat="1" ht="12.75">
      <c r="A8" s="27" t="s">
        <v>21</v>
      </c>
      <c r="B8" s="171"/>
      <c r="C8" s="167"/>
      <c r="D8" s="28" t="s">
        <v>15</v>
      </c>
      <c r="E8" s="28" t="s">
        <v>22</v>
      </c>
      <c r="F8" s="28">
        <v>6</v>
      </c>
      <c r="G8" s="28"/>
      <c r="H8" s="28"/>
      <c r="I8" s="28"/>
      <c r="J8" s="28">
        <v>192</v>
      </c>
      <c r="K8" s="28"/>
      <c r="L8" s="31">
        <f t="shared" si="0"/>
        <v>192</v>
      </c>
      <c r="M8" s="32" t="s">
        <v>91</v>
      </c>
      <c r="N8" s="33" t="s">
        <v>253</v>
      </c>
    </row>
    <row r="9" spans="1:14" s="55" customFormat="1" ht="12.75">
      <c r="A9" s="27" t="s">
        <v>23</v>
      </c>
      <c r="B9" s="171"/>
      <c r="C9" s="167"/>
      <c r="D9" s="28" t="s">
        <v>15</v>
      </c>
      <c r="E9" s="28" t="s">
        <v>22</v>
      </c>
      <c r="F9" s="28">
        <v>2</v>
      </c>
      <c r="G9" s="28"/>
      <c r="H9" s="28"/>
      <c r="I9" s="28"/>
      <c r="J9" s="28"/>
      <c r="K9" s="28">
        <v>200</v>
      </c>
      <c r="L9" s="31">
        <f t="shared" si="0"/>
        <v>200</v>
      </c>
      <c r="M9" s="32" t="s">
        <v>91</v>
      </c>
      <c r="N9" s="33" t="s">
        <v>252</v>
      </c>
    </row>
    <row r="10" spans="1:14" s="55" customFormat="1" ht="12.75">
      <c r="A10" s="27" t="s">
        <v>25</v>
      </c>
      <c r="B10" s="171"/>
      <c r="C10" s="167"/>
      <c r="D10" s="28" t="s">
        <v>15</v>
      </c>
      <c r="E10" s="28" t="s">
        <v>22</v>
      </c>
      <c r="F10" s="28">
        <v>6</v>
      </c>
      <c r="G10" s="28"/>
      <c r="H10" s="28"/>
      <c r="I10" s="28">
        <v>192</v>
      </c>
      <c r="J10" s="28"/>
      <c r="K10" s="28"/>
      <c r="L10" s="31">
        <f t="shared" si="0"/>
        <v>192</v>
      </c>
      <c r="M10" s="32" t="s">
        <v>91</v>
      </c>
      <c r="N10" s="33" t="s">
        <v>253</v>
      </c>
    </row>
    <row r="11" spans="1:14" s="55" customFormat="1" ht="12.75">
      <c r="A11" s="27" t="s">
        <v>31</v>
      </c>
      <c r="B11" s="171"/>
      <c r="C11" s="167"/>
      <c r="D11" s="28" t="s">
        <v>15</v>
      </c>
      <c r="E11" s="28" t="s">
        <v>22</v>
      </c>
      <c r="F11" s="28">
        <v>6</v>
      </c>
      <c r="G11" s="28"/>
      <c r="H11" s="28"/>
      <c r="I11" s="28"/>
      <c r="J11" s="28">
        <v>192</v>
      </c>
      <c r="K11" s="28"/>
      <c r="L11" s="31">
        <f t="shared" si="0"/>
        <v>192</v>
      </c>
      <c r="M11" s="32" t="s">
        <v>91</v>
      </c>
      <c r="N11" s="33" t="s">
        <v>253</v>
      </c>
    </row>
    <row r="12" spans="1:14" s="55" customFormat="1" ht="12.75">
      <c r="A12" s="27" t="s">
        <v>32</v>
      </c>
      <c r="B12" s="171"/>
      <c r="C12" s="167"/>
      <c r="D12" s="28" t="s">
        <v>15</v>
      </c>
      <c r="E12" s="28" t="s">
        <v>22</v>
      </c>
      <c r="F12" s="28">
        <v>6</v>
      </c>
      <c r="G12" s="28"/>
      <c r="H12" s="28"/>
      <c r="I12" s="28"/>
      <c r="J12" s="28"/>
      <c r="K12" s="28">
        <v>192</v>
      </c>
      <c r="L12" s="31">
        <f t="shared" si="0"/>
        <v>192</v>
      </c>
      <c r="M12" s="32" t="s">
        <v>91</v>
      </c>
      <c r="N12" s="33" t="s">
        <v>253</v>
      </c>
    </row>
    <row r="13" spans="1:14" s="55" customFormat="1" ht="12.75" customHeight="1">
      <c r="A13" s="27" t="s">
        <v>33</v>
      </c>
      <c r="B13" s="171"/>
      <c r="C13" s="167"/>
      <c r="D13" s="28" t="s">
        <v>15</v>
      </c>
      <c r="E13" s="28" t="s">
        <v>22</v>
      </c>
      <c r="F13" s="28">
        <v>7</v>
      </c>
      <c r="G13" s="28"/>
      <c r="H13" s="28"/>
      <c r="I13" s="28">
        <v>224</v>
      </c>
      <c r="J13" s="28"/>
      <c r="K13" s="28"/>
      <c r="L13" s="31">
        <f t="shared" si="0"/>
        <v>224</v>
      </c>
      <c r="M13" s="32" t="s">
        <v>91</v>
      </c>
      <c r="N13" s="33" t="s">
        <v>253</v>
      </c>
    </row>
    <row r="14" spans="1:14" s="55" customFormat="1" ht="12.75" customHeight="1">
      <c r="A14" s="27" t="s">
        <v>34</v>
      </c>
      <c r="B14" s="162" t="s">
        <v>64</v>
      </c>
      <c r="C14" s="166" t="s">
        <v>65</v>
      </c>
      <c r="D14" s="28" t="s">
        <v>15</v>
      </c>
      <c r="E14" s="28" t="s">
        <v>22</v>
      </c>
      <c r="F14" s="28">
        <v>6</v>
      </c>
      <c r="G14" s="28"/>
      <c r="H14" s="28"/>
      <c r="I14" s="28"/>
      <c r="J14" s="28">
        <v>192</v>
      </c>
      <c r="K14" s="28"/>
      <c r="L14" s="31">
        <f t="shared" si="0"/>
        <v>192</v>
      </c>
      <c r="M14" s="32" t="s">
        <v>91</v>
      </c>
      <c r="N14" s="33" t="s">
        <v>253</v>
      </c>
    </row>
    <row r="15" spans="1:14" s="55" customFormat="1" ht="12.75">
      <c r="A15" s="27" t="s">
        <v>35</v>
      </c>
      <c r="B15" s="163"/>
      <c r="C15" s="167"/>
      <c r="D15" s="28" t="s">
        <v>15</v>
      </c>
      <c r="E15" s="28" t="s">
        <v>22</v>
      </c>
      <c r="F15" s="28">
        <v>9</v>
      </c>
      <c r="G15" s="28"/>
      <c r="H15" s="28"/>
      <c r="I15" s="28"/>
      <c r="J15" s="28"/>
      <c r="K15" s="28">
        <v>288</v>
      </c>
      <c r="L15" s="31">
        <f t="shared" si="0"/>
        <v>288</v>
      </c>
      <c r="M15" s="32" t="s">
        <v>91</v>
      </c>
      <c r="N15" s="33" t="s">
        <v>253</v>
      </c>
    </row>
    <row r="16" spans="1:14" s="55" customFormat="1" ht="12.75">
      <c r="A16" s="27" t="s">
        <v>36</v>
      </c>
      <c r="B16" s="163"/>
      <c r="C16" s="167"/>
      <c r="D16" s="28" t="s">
        <v>15</v>
      </c>
      <c r="E16" s="28" t="s">
        <v>22</v>
      </c>
      <c r="F16" s="28">
        <v>6</v>
      </c>
      <c r="G16" s="28"/>
      <c r="H16" s="28"/>
      <c r="I16" s="28">
        <v>192</v>
      </c>
      <c r="J16" s="28"/>
      <c r="K16" s="28"/>
      <c r="L16" s="31">
        <f t="shared" si="0"/>
        <v>192</v>
      </c>
      <c r="M16" s="32" t="s">
        <v>91</v>
      </c>
      <c r="N16" s="33" t="s">
        <v>253</v>
      </c>
    </row>
    <row r="17" spans="1:14" s="55" customFormat="1" ht="12.75">
      <c r="A17" s="27" t="s">
        <v>37</v>
      </c>
      <c r="B17" s="163"/>
      <c r="C17" s="167"/>
      <c r="D17" s="28" t="s">
        <v>15</v>
      </c>
      <c r="E17" s="28" t="s">
        <v>22</v>
      </c>
      <c r="F17" s="28">
        <v>2</v>
      </c>
      <c r="G17" s="28"/>
      <c r="H17" s="28"/>
      <c r="I17" s="28"/>
      <c r="J17" s="28">
        <v>42</v>
      </c>
      <c r="K17" s="28"/>
      <c r="L17" s="31">
        <f t="shared" si="0"/>
        <v>42</v>
      </c>
      <c r="M17" s="32" t="s">
        <v>91</v>
      </c>
      <c r="N17" s="33" t="s">
        <v>255</v>
      </c>
    </row>
    <row r="18" spans="1:14" s="55" customFormat="1" ht="12.75">
      <c r="A18" s="27" t="s">
        <v>38</v>
      </c>
      <c r="B18" s="163"/>
      <c r="C18" s="167"/>
      <c r="D18" s="28" t="s">
        <v>15</v>
      </c>
      <c r="E18" s="28" t="s">
        <v>22</v>
      </c>
      <c r="F18" s="28"/>
      <c r="G18" s="28"/>
      <c r="H18" s="28"/>
      <c r="I18" s="28"/>
      <c r="J18" s="28"/>
      <c r="K18" s="28"/>
      <c r="L18" s="31">
        <f t="shared" si="0"/>
        <v>0</v>
      </c>
      <c r="M18" s="32"/>
      <c r="N18" s="33" t="s">
        <v>27</v>
      </c>
    </row>
    <row r="19" spans="1:14" s="55" customFormat="1" ht="12.75">
      <c r="A19" s="27" t="s">
        <v>39</v>
      </c>
      <c r="B19" s="163"/>
      <c r="C19" s="167"/>
      <c r="D19" s="28" t="s">
        <v>15</v>
      </c>
      <c r="E19" s="28" t="s">
        <v>22</v>
      </c>
      <c r="F19" s="28"/>
      <c r="G19" s="28"/>
      <c r="H19" s="28"/>
      <c r="I19" s="28"/>
      <c r="J19" s="28"/>
      <c r="K19" s="28"/>
      <c r="L19" s="31">
        <f>SUM(I19:K19)</f>
        <v>0</v>
      </c>
      <c r="M19" s="32"/>
      <c r="N19" s="33" t="s">
        <v>27</v>
      </c>
    </row>
    <row r="20" spans="1:14" s="55" customFormat="1" ht="12.75">
      <c r="A20" s="27" t="s">
        <v>40</v>
      </c>
      <c r="B20" s="163"/>
      <c r="C20" s="167"/>
      <c r="D20" s="28" t="s">
        <v>15</v>
      </c>
      <c r="E20" s="28" t="s">
        <v>22</v>
      </c>
      <c r="F20" s="28"/>
      <c r="G20" s="28"/>
      <c r="H20" s="28"/>
      <c r="I20" s="28"/>
      <c r="J20" s="28"/>
      <c r="K20" s="28"/>
      <c r="L20" s="31">
        <f>SUM(I20:K20)</f>
        <v>0</v>
      </c>
      <c r="M20" s="32"/>
      <c r="N20" s="33" t="s">
        <v>27</v>
      </c>
    </row>
    <row r="21" spans="1:14" s="55" customFormat="1" ht="12.75">
      <c r="A21" s="30" t="s">
        <v>274</v>
      </c>
      <c r="B21" s="164"/>
      <c r="C21" s="168"/>
      <c r="D21" s="28" t="s">
        <v>15</v>
      </c>
      <c r="E21" s="28" t="s">
        <v>22</v>
      </c>
      <c r="F21" s="30">
        <v>5</v>
      </c>
      <c r="G21" s="28"/>
      <c r="H21" s="28"/>
      <c r="I21" s="28"/>
      <c r="J21" s="28"/>
      <c r="K21" s="28">
        <v>50</v>
      </c>
      <c r="L21" s="31">
        <f>SUM(I21:K21)</f>
        <v>50</v>
      </c>
      <c r="M21" s="32" t="s">
        <v>91</v>
      </c>
      <c r="N21" s="33" t="s">
        <v>275</v>
      </c>
    </row>
    <row r="22" spans="1:14" ht="12.75">
      <c r="A22" s="28"/>
      <c r="B22" s="28"/>
      <c r="C22" s="28"/>
      <c r="D22" s="28"/>
      <c r="E22" s="29"/>
      <c r="F22" s="30"/>
      <c r="G22" s="28"/>
      <c r="H22" s="28"/>
      <c r="I22" s="28"/>
      <c r="J22" s="28"/>
      <c r="K22" s="28"/>
      <c r="L22" s="31"/>
      <c r="M22" s="32"/>
      <c r="N22" s="33"/>
    </row>
    <row r="23" spans="1:14" s="55" customFormat="1" ht="12.75" customHeight="1">
      <c r="A23" s="27" t="s">
        <v>17</v>
      </c>
      <c r="B23" s="162" t="s">
        <v>64</v>
      </c>
      <c r="C23" s="166" t="s">
        <v>65</v>
      </c>
      <c r="D23" s="28" t="s">
        <v>15</v>
      </c>
      <c r="E23" s="28" t="s">
        <v>19</v>
      </c>
      <c r="F23" s="28"/>
      <c r="G23" s="28">
        <v>2</v>
      </c>
      <c r="H23" s="28"/>
      <c r="I23" s="28">
        <v>600</v>
      </c>
      <c r="J23" s="28"/>
      <c r="K23" s="28"/>
      <c r="L23" s="31">
        <f aca="true" t="shared" si="1" ref="L23:L33">SUM(I23:K23)</f>
        <v>600</v>
      </c>
      <c r="M23" s="32" t="s">
        <v>91</v>
      </c>
      <c r="N23" s="33" t="s">
        <v>195</v>
      </c>
    </row>
    <row r="24" spans="1:14" s="55" customFormat="1" ht="12.75">
      <c r="A24" s="27" t="s">
        <v>18</v>
      </c>
      <c r="B24" s="163"/>
      <c r="C24" s="167"/>
      <c r="D24" s="28" t="s">
        <v>15</v>
      </c>
      <c r="E24" s="28" t="s">
        <v>19</v>
      </c>
      <c r="F24" s="28"/>
      <c r="G24" s="28">
        <v>3</v>
      </c>
      <c r="H24" s="28"/>
      <c r="I24" s="28"/>
      <c r="J24" s="28">
        <v>900</v>
      </c>
      <c r="K24" s="28"/>
      <c r="L24" s="31">
        <f t="shared" si="1"/>
        <v>900</v>
      </c>
      <c r="M24" s="32" t="s">
        <v>91</v>
      </c>
      <c r="N24" s="33" t="s">
        <v>203</v>
      </c>
    </row>
    <row r="25" spans="1:14" s="55" customFormat="1" ht="12.75">
      <c r="A25" s="27" t="s">
        <v>26</v>
      </c>
      <c r="B25" s="163"/>
      <c r="C25" s="167"/>
      <c r="D25" s="28" t="s">
        <v>15</v>
      </c>
      <c r="E25" s="28" t="s">
        <v>19</v>
      </c>
      <c r="F25" s="28"/>
      <c r="G25" s="28">
        <v>1</v>
      </c>
      <c r="H25" s="28"/>
      <c r="I25" s="28"/>
      <c r="J25" s="28"/>
      <c r="K25" s="28">
        <v>300</v>
      </c>
      <c r="L25" s="31">
        <f t="shared" si="1"/>
        <v>300</v>
      </c>
      <c r="M25" s="32" t="s">
        <v>91</v>
      </c>
      <c r="N25" s="33" t="s">
        <v>204</v>
      </c>
    </row>
    <row r="26" spans="1:14" s="55" customFormat="1" ht="12.75">
      <c r="A26" s="27" t="s">
        <v>29</v>
      </c>
      <c r="B26" s="163"/>
      <c r="C26" s="167"/>
      <c r="D26" s="28" t="s">
        <v>15</v>
      </c>
      <c r="E26" s="28" t="s">
        <v>19</v>
      </c>
      <c r="F26" s="28"/>
      <c r="G26" s="28">
        <v>4</v>
      </c>
      <c r="H26" s="28"/>
      <c r="I26" s="28">
        <v>1200</v>
      </c>
      <c r="J26" s="28"/>
      <c r="K26" s="28"/>
      <c r="L26" s="31">
        <f t="shared" si="1"/>
        <v>1200</v>
      </c>
      <c r="M26" s="32" t="s">
        <v>91</v>
      </c>
      <c r="N26" s="33" t="s">
        <v>203</v>
      </c>
    </row>
    <row r="27" spans="1:14" s="55" customFormat="1" ht="12.75">
      <c r="A27" s="27" t="s">
        <v>30</v>
      </c>
      <c r="B27" s="163"/>
      <c r="C27" s="167"/>
      <c r="D27" s="28" t="s">
        <v>15</v>
      </c>
      <c r="E27" s="28" t="s">
        <v>19</v>
      </c>
      <c r="F27" s="28"/>
      <c r="G27" s="28">
        <v>1</v>
      </c>
      <c r="H27" s="28"/>
      <c r="I27" s="28"/>
      <c r="J27" s="28">
        <v>300</v>
      </c>
      <c r="K27" s="28"/>
      <c r="L27" s="31">
        <f t="shared" si="1"/>
        <v>300</v>
      </c>
      <c r="M27" s="32" t="s">
        <v>91</v>
      </c>
      <c r="N27" s="33" t="s">
        <v>203</v>
      </c>
    </row>
    <row r="28" spans="1:14" s="55" customFormat="1" ht="12.75" customHeight="1">
      <c r="A28" s="27" t="s">
        <v>42</v>
      </c>
      <c r="B28" s="162" t="s">
        <v>64</v>
      </c>
      <c r="C28" s="166" t="s">
        <v>65</v>
      </c>
      <c r="D28" s="28" t="s">
        <v>15</v>
      </c>
      <c r="E28" s="28" t="s">
        <v>19</v>
      </c>
      <c r="F28" s="28"/>
      <c r="G28" s="28">
        <v>4</v>
      </c>
      <c r="H28" s="28"/>
      <c r="I28" s="28"/>
      <c r="J28" s="28"/>
      <c r="K28" s="28">
        <v>1200</v>
      </c>
      <c r="L28" s="31">
        <f t="shared" si="1"/>
        <v>1200</v>
      </c>
      <c r="M28" s="32" t="s">
        <v>91</v>
      </c>
      <c r="N28" s="33" t="s">
        <v>209</v>
      </c>
    </row>
    <row r="29" spans="1:14" s="55" customFormat="1" ht="12.75">
      <c r="A29" s="27" t="s">
        <v>66</v>
      </c>
      <c r="B29" s="163"/>
      <c r="C29" s="167"/>
      <c r="D29" s="28" t="s">
        <v>15</v>
      </c>
      <c r="E29" s="28" t="s">
        <v>19</v>
      </c>
      <c r="F29" s="28"/>
      <c r="G29" s="28">
        <v>5</v>
      </c>
      <c r="H29" s="28"/>
      <c r="I29" s="28">
        <v>1500</v>
      </c>
      <c r="J29" s="28"/>
      <c r="K29" s="28"/>
      <c r="L29" s="31">
        <f t="shared" si="1"/>
        <v>1500</v>
      </c>
      <c r="M29" s="32" t="s">
        <v>91</v>
      </c>
      <c r="N29" s="33" t="s">
        <v>203</v>
      </c>
    </row>
    <row r="30" spans="1:14" s="55" customFormat="1" ht="12.75">
      <c r="A30" s="27" t="s">
        <v>67</v>
      </c>
      <c r="B30" s="163"/>
      <c r="C30" s="167"/>
      <c r="D30" s="28" t="s">
        <v>15</v>
      </c>
      <c r="E30" s="28" t="s">
        <v>19</v>
      </c>
      <c r="F30" s="28"/>
      <c r="G30" s="28">
        <v>2</v>
      </c>
      <c r="H30" s="28"/>
      <c r="I30" s="28"/>
      <c r="J30" s="28">
        <v>600</v>
      </c>
      <c r="K30" s="28"/>
      <c r="L30" s="31">
        <f t="shared" si="1"/>
        <v>600</v>
      </c>
      <c r="M30" s="32" t="s">
        <v>91</v>
      </c>
      <c r="N30" s="33" t="s">
        <v>203</v>
      </c>
    </row>
    <row r="31" spans="1:14" s="55" customFormat="1" ht="12.75">
      <c r="A31" s="27" t="s">
        <v>68</v>
      </c>
      <c r="B31" s="163"/>
      <c r="C31" s="167"/>
      <c r="D31" s="28" t="s">
        <v>15</v>
      </c>
      <c r="E31" s="28" t="s">
        <v>19</v>
      </c>
      <c r="F31" s="28"/>
      <c r="G31" s="28">
        <v>2</v>
      </c>
      <c r="H31" s="28"/>
      <c r="I31" s="28"/>
      <c r="J31" s="28"/>
      <c r="K31" s="28">
        <v>600</v>
      </c>
      <c r="L31" s="31">
        <f t="shared" si="1"/>
        <v>600</v>
      </c>
      <c r="M31" s="32" t="s">
        <v>91</v>
      </c>
      <c r="N31" s="33" t="s">
        <v>209</v>
      </c>
    </row>
    <row r="32" spans="1:14" s="55" customFormat="1" ht="12.75" customHeight="1">
      <c r="A32" s="27" t="s">
        <v>69</v>
      </c>
      <c r="B32" s="163"/>
      <c r="C32" s="167"/>
      <c r="D32" s="28" t="s">
        <v>15</v>
      </c>
      <c r="E32" s="28" t="s">
        <v>19</v>
      </c>
      <c r="F32" s="28"/>
      <c r="G32" s="28"/>
      <c r="H32" s="28"/>
      <c r="I32" s="28"/>
      <c r="J32" s="28"/>
      <c r="K32" s="28"/>
      <c r="L32" s="31">
        <f t="shared" si="1"/>
        <v>0</v>
      </c>
      <c r="M32" s="32"/>
      <c r="N32" s="33" t="s">
        <v>27</v>
      </c>
    </row>
    <row r="33" spans="1:14" s="55" customFormat="1" ht="12.75" customHeight="1">
      <c r="A33" s="27" t="s">
        <v>70</v>
      </c>
      <c r="B33" s="164"/>
      <c r="C33" s="168"/>
      <c r="D33" s="28" t="s">
        <v>15</v>
      </c>
      <c r="E33" s="28" t="s">
        <v>19</v>
      </c>
      <c r="F33" s="28"/>
      <c r="G33" s="28"/>
      <c r="H33" s="28"/>
      <c r="I33" s="28"/>
      <c r="J33" s="28"/>
      <c r="K33" s="28"/>
      <c r="L33" s="31">
        <f t="shared" si="1"/>
        <v>0</v>
      </c>
      <c r="M33" s="32"/>
      <c r="N33" s="33" t="s">
        <v>27</v>
      </c>
    </row>
    <row r="34" spans="1:14" ht="12.75">
      <c r="A34" s="27"/>
      <c r="B34" s="56"/>
      <c r="C34" s="46"/>
      <c r="D34" s="28"/>
      <c r="E34" s="28"/>
      <c r="F34" s="28"/>
      <c r="G34" s="28"/>
      <c r="H34" s="28"/>
      <c r="I34" s="28"/>
      <c r="J34" s="28"/>
      <c r="K34" s="28"/>
      <c r="L34" s="31"/>
      <c r="M34" s="32"/>
      <c r="N34" s="33"/>
    </row>
    <row r="35" spans="1:14" ht="12.75">
      <c r="A35" s="27"/>
      <c r="B35" s="45"/>
      <c r="C35" s="46"/>
      <c r="D35" s="28"/>
      <c r="E35" s="28"/>
      <c r="F35" s="28"/>
      <c r="G35" s="28"/>
      <c r="H35" s="28"/>
      <c r="I35" s="28"/>
      <c r="J35" s="28"/>
      <c r="K35" s="28"/>
      <c r="L35" s="31"/>
      <c r="M35" s="32"/>
      <c r="N35" s="33"/>
    </row>
    <row r="36" spans="1:14" ht="12.75">
      <c r="A36" s="34"/>
      <c r="B36" s="29"/>
      <c r="C36" s="29"/>
      <c r="D36" s="29"/>
      <c r="E36" s="29"/>
      <c r="F36" s="35"/>
      <c r="G36" s="29"/>
      <c r="H36" s="29"/>
      <c r="I36" s="29"/>
      <c r="J36" s="29"/>
      <c r="K36" s="29"/>
      <c r="L36" s="36"/>
      <c r="M36" s="37"/>
      <c r="N36" s="38"/>
    </row>
    <row r="37" spans="1:14" s="55" customFormat="1" ht="13.5" thickBot="1">
      <c r="A37" s="68" t="s">
        <v>4</v>
      </c>
      <c r="B37" s="69" t="s">
        <v>147</v>
      </c>
      <c r="C37" s="69" t="s">
        <v>81</v>
      </c>
      <c r="D37" s="69" t="s">
        <v>80</v>
      </c>
      <c r="E37" s="69" t="s">
        <v>338</v>
      </c>
      <c r="F37" s="69">
        <f aca="true" t="shared" si="2" ref="F37:L37">SUM(F7:F36)</f>
        <v>72</v>
      </c>
      <c r="G37" s="69">
        <f t="shared" si="2"/>
        <v>24</v>
      </c>
      <c r="H37" s="69">
        <f t="shared" si="2"/>
        <v>0</v>
      </c>
      <c r="I37" s="69">
        <f t="shared" si="2"/>
        <v>4260</v>
      </c>
      <c r="J37" s="69">
        <f t="shared" si="2"/>
        <v>2418</v>
      </c>
      <c r="K37" s="69">
        <f t="shared" si="2"/>
        <v>2830</v>
      </c>
      <c r="L37" s="69">
        <f t="shared" si="2"/>
        <v>9508</v>
      </c>
      <c r="M37" s="70" t="s">
        <v>278</v>
      </c>
      <c r="N37" s="71"/>
    </row>
    <row r="38" spans="1:14" ht="12.75">
      <c r="A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</row>
    <row r="39" spans="1:14" ht="12.75">
      <c r="A39" s="72"/>
      <c r="B39" s="73"/>
      <c r="C39" s="74" t="s">
        <v>233</v>
      </c>
      <c r="D39" s="75"/>
      <c r="E39" s="76"/>
      <c r="H39" s="39"/>
      <c r="I39" s="39"/>
      <c r="J39" s="41"/>
      <c r="K39" s="41"/>
      <c r="L39" s="41"/>
      <c r="M39" s="41"/>
      <c r="N39" s="41"/>
    </row>
    <row r="40" spans="1:14" ht="12.75">
      <c r="A40" s="77" t="s">
        <v>28</v>
      </c>
      <c r="B40" s="74"/>
      <c r="C40" s="78">
        <v>0.8</v>
      </c>
      <c r="D40" s="79">
        <f>+SUM(L6:L21)</f>
        <v>2308</v>
      </c>
      <c r="E40" s="80">
        <f>C40*D40</f>
        <v>1846.4</v>
      </c>
      <c r="H40" s="39"/>
      <c r="I40" s="39"/>
      <c r="J40" s="41"/>
      <c r="K40" s="41"/>
      <c r="L40" s="42"/>
      <c r="M40" s="43"/>
      <c r="N40" s="44"/>
    </row>
    <row r="41" spans="1:14" ht="12.75">
      <c r="A41" s="74" t="s">
        <v>192</v>
      </c>
      <c r="B41" s="76"/>
      <c r="C41" s="81">
        <v>0.5</v>
      </c>
      <c r="D41" s="79">
        <f>SUM(L23:L33)</f>
        <v>7200</v>
      </c>
      <c r="E41" s="80">
        <f>C41*D41</f>
        <v>3600</v>
      </c>
      <c r="H41" s="39"/>
      <c r="I41" s="39"/>
      <c r="J41" s="41"/>
      <c r="K41" s="41"/>
      <c r="L41" s="42"/>
      <c r="M41" s="43"/>
      <c r="N41" s="43"/>
    </row>
    <row r="42" spans="1:14" ht="12.75">
      <c r="A42" s="77" t="s">
        <v>194</v>
      </c>
      <c r="B42" s="77"/>
      <c r="C42" s="77"/>
      <c r="D42" s="79">
        <f>SUM(D40:D41)</f>
        <v>9508</v>
      </c>
      <c r="E42" s="82">
        <f>SUM(E40:E41)</f>
        <v>5446.4</v>
      </c>
      <c r="H42" s="39"/>
      <c r="I42" s="39"/>
      <c r="J42" s="41"/>
      <c r="K42" s="41"/>
      <c r="L42" s="41"/>
      <c r="M42" s="43"/>
      <c r="N42" s="43"/>
    </row>
    <row r="43" spans="1:14" ht="12.75">
      <c r="A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</row>
    <row r="44" spans="1:14" ht="12.75">
      <c r="A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</sheetData>
  <sheetProtection/>
  <mergeCells count="10">
    <mergeCell ref="B28:B33"/>
    <mergeCell ref="C28:C33"/>
    <mergeCell ref="B2:C2"/>
    <mergeCell ref="F2:H2"/>
    <mergeCell ref="B23:B27"/>
    <mergeCell ref="C23:C27"/>
    <mergeCell ref="B7:B13"/>
    <mergeCell ref="C7:C13"/>
    <mergeCell ref="B14:B21"/>
    <mergeCell ref="C14:C21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zoomScalePageLayoutView="0" workbookViewId="0" topLeftCell="A4">
      <selection activeCell="Q44" sqref="Q44"/>
    </sheetView>
  </sheetViews>
  <sheetFormatPr defaultColWidth="9.140625" defaultRowHeight="12.75"/>
  <cols>
    <col min="1" max="2" width="9.140625" style="16" customWidth="1"/>
    <col min="3" max="3" width="10.8515625" style="16" customWidth="1"/>
    <col min="4" max="4" width="9.140625" style="16" customWidth="1"/>
    <col min="5" max="5" width="11.140625" style="16" customWidth="1"/>
    <col min="6" max="12" width="9.140625" style="16" customWidth="1"/>
    <col min="13" max="13" width="32.140625" style="16" bestFit="1" customWidth="1"/>
    <col min="14" max="14" width="46.28125" style="16" bestFit="1" customWidth="1"/>
    <col min="15" max="16384" width="9.140625" style="16" customWidth="1"/>
  </cols>
  <sheetData>
    <row r="1" spans="1:14" ht="12.75">
      <c r="A1" s="12" t="s">
        <v>164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s="55" customFormat="1" ht="12" customHeight="1">
      <c r="A6" s="27" t="s">
        <v>96</v>
      </c>
      <c r="B6" s="171" t="s">
        <v>64</v>
      </c>
      <c r="C6" s="165" t="s">
        <v>65</v>
      </c>
      <c r="D6" s="28" t="s">
        <v>15</v>
      </c>
      <c r="E6" s="28" t="s">
        <v>19</v>
      </c>
      <c r="F6" s="28"/>
      <c r="G6" s="28">
        <v>3</v>
      </c>
      <c r="H6" s="28"/>
      <c r="I6" s="28">
        <v>900</v>
      </c>
      <c r="J6" s="28"/>
      <c r="K6" s="28"/>
      <c r="L6" s="31">
        <f aca="true" t="shared" si="0" ref="L6:L21">SUM(I6:K6)</f>
        <v>900</v>
      </c>
      <c r="M6" s="32" t="s">
        <v>91</v>
      </c>
      <c r="N6" s="33" t="s">
        <v>198</v>
      </c>
    </row>
    <row r="7" spans="1:14" s="55" customFormat="1" ht="12.75">
      <c r="A7" s="27" t="s">
        <v>97</v>
      </c>
      <c r="B7" s="171"/>
      <c r="C7" s="165"/>
      <c r="D7" s="28" t="s">
        <v>15</v>
      </c>
      <c r="E7" s="28" t="s">
        <v>19</v>
      </c>
      <c r="F7" s="28"/>
      <c r="G7" s="28">
        <v>2</v>
      </c>
      <c r="H7" s="28"/>
      <c r="I7" s="28"/>
      <c r="J7" s="28">
        <v>600</v>
      </c>
      <c r="K7" s="28"/>
      <c r="L7" s="31">
        <f t="shared" si="0"/>
        <v>600</v>
      </c>
      <c r="M7" s="32" t="s">
        <v>91</v>
      </c>
      <c r="N7" s="33" t="s">
        <v>198</v>
      </c>
    </row>
    <row r="8" spans="1:14" s="55" customFormat="1" ht="12.75">
      <c r="A8" s="27" t="s">
        <v>98</v>
      </c>
      <c r="B8" s="171"/>
      <c r="C8" s="165"/>
      <c r="D8" s="28" t="s">
        <v>15</v>
      </c>
      <c r="E8" s="28" t="s">
        <v>19</v>
      </c>
      <c r="F8" s="28"/>
      <c r="G8" s="28">
        <v>2</v>
      </c>
      <c r="H8" s="28"/>
      <c r="I8" s="28"/>
      <c r="J8" s="28"/>
      <c r="K8" s="28">
        <v>600</v>
      </c>
      <c r="L8" s="31">
        <f t="shared" si="0"/>
        <v>600</v>
      </c>
      <c r="M8" s="32" t="s">
        <v>91</v>
      </c>
      <c r="N8" s="33" t="s">
        <v>198</v>
      </c>
    </row>
    <row r="9" spans="1:14" s="55" customFormat="1" ht="12.75">
      <c r="A9" s="27" t="s">
        <v>99</v>
      </c>
      <c r="B9" s="171"/>
      <c r="C9" s="165"/>
      <c r="D9" s="28" t="s">
        <v>15</v>
      </c>
      <c r="E9" s="28" t="s">
        <v>19</v>
      </c>
      <c r="F9" s="28"/>
      <c r="G9" s="28">
        <v>2</v>
      </c>
      <c r="H9" s="28"/>
      <c r="I9" s="28">
        <v>600</v>
      </c>
      <c r="J9" s="28"/>
      <c r="K9" s="28"/>
      <c r="L9" s="31">
        <f t="shared" si="0"/>
        <v>600</v>
      </c>
      <c r="M9" s="32" t="s">
        <v>91</v>
      </c>
      <c r="N9" s="33" t="s">
        <v>198</v>
      </c>
    </row>
    <row r="10" spans="1:14" s="55" customFormat="1" ht="12.75">
      <c r="A10" s="27" t="s">
        <v>100</v>
      </c>
      <c r="B10" s="171"/>
      <c r="C10" s="165"/>
      <c r="D10" s="28" t="s">
        <v>15</v>
      </c>
      <c r="E10" s="28" t="s">
        <v>19</v>
      </c>
      <c r="F10" s="28"/>
      <c r="G10" s="28">
        <v>2</v>
      </c>
      <c r="H10" s="28"/>
      <c r="I10" s="28"/>
      <c r="J10" s="28">
        <v>600</v>
      </c>
      <c r="K10" s="28"/>
      <c r="L10" s="31">
        <f t="shared" si="0"/>
        <v>600</v>
      </c>
      <c r="M10" s="32" t="s">
        <v>91</v>
      </c>
      <c r="N10" s="33" t="s">
        <v>198</v>
      </c>
    </row>
    <row r="11" spans="1:14" s="55" customFormat="1" ht="12.75" customHeight="1">
      <c r="A11" s="27" t="s">
        <v>101</v>
      </c>
      <c r="B11" s="171"/>
      <c r="C11" s="165"/>
      <c r="D11" s="28" t="s">
        <v>15</v>
      </c>
      <c r="E11" s="28" t="s">
        <v>19</v>
      </c>
      <c r="F11" s="28"/>
      <c r="G11" s="28">
        <v>3</v>
      </c>
      <c r="H11" s="28"/>
      <c r="I11" s="28"/>
      <c r="J11" s="28"/>
      <c r="K11" s="28">
        <v>900</v>
      </c>
      <c r="L11" s="31">
        <f t="shared" si="0"/>
        <v>900</v>
      </c>
      <c r="M11" s="32" t="s">
        <v>91</v>
      </c>
      <c r="N11" s="33" t="s">
        <v>200</v>
      </c>
    </row>
    <row r="12" spans="1:14" s="55" customFormat="1" ht="12.75">
      <c r="A12" s="27" t="s">
        <v>102</v>
      </c>
      <c r="B12" s="171"/>
      <c r="C12" s="165"/>
      <c r="D12" s="28" t="s">
        <v>15</v>
      </c>
      <c r="E12" s="28" t="s">
        <v>19</v>
      </c>
      <c r="F12" s="28"/>
      <c r="G12" s="28">
        <v>2</v>
      </c>
      <c r="H12" s="28"/>
      <c r="I12" s="28">
        <v>600</v>
      </c>
      <c r="J12" s="28"/>
      <c r="K12" s="28"/>
      <c r="L12" s="31">
        <f t="shared" si="0"/>
        <v>600</v>
      </c>
      <c r="M12" s="32" t="s">
        <v>91</v>
      </c>
      <c r="N12" s="33" t="s">
        <v>198</v>
      </c>
    </row>
    <row r="13" spans="1:14" s="55" customFormat="1" ht="12.75">
      <c r="A13" s="27" t="s">
        <v>103</v>
      </c>
      <c r="B13" s="171" t="s">
        <v>64</v>
      </c>
      <c r="C13" s="165" t="s">
        <v>65</v>
      </c>
      <c r="D13" s="28" t="s">
        <v>15</v>
      </c>
      <c r="E13" s="28" t="s">
        <v>19</v>
      </c>
      <c r="F13" s="28"/>
      <c r="G13" s="28">
        <v>2</v>
      </c>
      <c r="H13" s="28"/>
      <c r="I13" s="28"/>
      <c r="J13" s="28">
        <v>600</v>
      </c>
      <c r="K13" s="28"/>
      <c r="L13" s="31">
        <f t="shared" si="0"/>
        <v>600</v>
      </c>
      <c r="M13" s="32" t="s">
        <v>91</v>
      </c>
      <c r="N13" s="33" t="s">
        <v>198</v>
      </c>
    </row>
    <row r="14" spans="1:14" s="55" customFormat="1" ht="12.75">
      <c r="A14" s="27" t="s">
        <v>104</v>
      </c>
      <c r="B14" s="171"/>
      <c r="C14" s="165"/>
      <c r="D14" s="28" t="s">
        <v>15</v>
      </c>
      <c r="E14" s="28" t="s">
        <v>19</v>
      </c>
      <c r="F14" s="28"/>
      <c r="G14" s="28">
        <v>2</v>
      </c>
      <c r="H14" s="28"/>
      <c r="I14" s="28"/>
      <c r="J14" s="28"/>
      <c r="K14" s="28">
        <v>600</v>
      </c>
      <c r="L14" s="31">
        <f t="shared" si="0"/>
        <v>600</v>
      </c>
      <c r="M14" s="32" t="s">
        <v>91</v>
      </c>
      <c r="N14" s="33" t="s">
        <v>200</v>
      </c>
    </row>
    <row r="15" spans="1:14" s="55" customFormat="1" ht="12.75">
      <c r="A15" s="27" t="s">
        <v>105</v>
      </c>
      <c r="B15" s="171"/>
      <c r="C15" s="165"/>
      <c r="D15" s="28" t="s">
        <v>15</v>
      </c>
      <c r="E15" s="28" t="s">
        <v>19</v>
      </c>
      <c r="F15" s="28"/>
      <c r="G15" s="28">
        <v>1</v>
      </c>
      <c r="H15" s="28"/>
      <c r="I15" s="28">
        <v>300</v>
      </c>
      <c r="J15" s="28"/>
      <c r="K15" s="28"/>
      <c r="L15" s="31">
        <f t="shared" si="0"/>
        <v>300</v>
      </c>
      <c r="M15" s="32" t="s">
        <v>91</v>
      </c>
      <c r="N15" s="33" t="s">
        <v>200</v>
      </c>
    </row>
    <row r="16" spans="1:14" s="55" customFormat="1" ht="12.75" customHeight="1">
      <c r="A16" s="27" t="s">
        <v>116</v>
      </c>
      <c r="B16" s="171"/>
      <c r="C16" s="165"/>
      <c r="D16" s="28" t="s">
        <v>15</v>
      </c>
      <c r="E16" s="28" t="s">
        <v>19</v>
      </c>
      <c r="F16" s="28"/>
      <c r="G16" s="28">
        <v>4</v>
      </c>
      <c r="H16" s="28"/>
      <c r="I16" s="28"/>
      <c r="J16" s="28">
        <v>1200</v>
      </c>
      <c r="K16" s="28"/>
      <c r="L16" s="31">
        <f t="shared" si="0"/>
        <v>1200</v>
      </c>
      <c r="M16" s="32" t="s">
        <v>91</v>
      </c>
      <c r="N16" s="33" t="s">
        <v>219</v>
      </c>
    </row>
    <row r="17" spans="1:14" s="55" customFormat="1" ht="12.75">
      <c r="A17" s="27" t="s">
        <v>117</v>
      </c>
      <c r="B17" s="171"/>
      <c r="C17" s="165"/>
      <c r="D17" s="28" t="s">
        <v>15</v>
      </c>
      <c r="E17" s="28" t="s">
        <v>19</v>
      </c>
      <c r="F17" s="28"/>
      <c r="G17" s="28">
        <v>4</v>
      </c>
      <c r="H17" s="28"/>
      <c r="I17" s="28"/>
      <c r="J17" s="28"/>
      <c r="K17" s="28">
        <v>1200</v>
      </c>
      <c r="L17" s="31">
        <f t="shared" si="0"/>
        <v>1200</v>
      </c>
      <c r="M17" s="32" t="s">
        <v>91</v>
      </c>
      <c r="N17" s="33" t="s">
        <v>219</v>
      </c>
    </row>
    <row r="18" spans="1:14" s="55" customFormat="1" ht="12.75" customHeight="1">
      <c r="A18" s="27" t="s">
        <v>120</v>
      </c>
      <c r="B18" s="171"/>
      <c r="C18" s="165"/>
      <c r="D18" s="28" t="s">
        <v>15</v>
      </c>
      <c r="E18" s="28" t="s">
        <v>19</v>
      </c>
      <c r="F18" s="28"/>
      <c r="G18" s="28"/>
      <c r="H18" s="28"/>
      <c r="I18" s="28"/>
      <c r="J18" s="28"/>
      <c r="K18" s="28"/>
      <c r="L18" s="31">
        <f>SUM(I18:K18)</f>
        <v>0</v>
      </c>
      <c r="M18" s="32"/>
      <c r="N18" s="33" t="s">
        <v>27</v>
      </c>
    </row>
    <row r="19" spans="1:14" s="55" customFormat="1" ht="12.75">
      <c r="A19" s="27" t="s">
        <v>121</v>
      </c>
      <c r="B19" s="171"/>
      <c r="C19" s="165"/>
      <c r="D19" s="28" t="s">
        <v>15</v>
      </c>
      <c r="E19" s="28" t="s">
        <v>19</v>
      </c>
      <c r="F19" s="28"/>
      <c r="G19" s="28"/>
      <c r="H19" s="28"/>
      <c r="I19" s="28"/>
      <c r="J19" s="28"/>
      <c r="K19" s="28"/>
      <c r="L19" s="31">
        <f>SUM(I19:K19)</f>
        <v>0</v>
      </c>
      <c r="M19" s="32"/>
      <c r="N19" s="33" t="s">
        <v>27</v>
      </c>
    </row>
    <row r="20" spans="1:14" s="55" customFormat="1" ht="25.5">
      <c r="A20" s="27" t="s">
        <v>118</v>
      </c>
      <c r="B20" s="61" t="s">
        <v>239</v>
      </c>
      <c r="C20" s="62" t="s">
        <v>240</v>
      </c>
      <c r="D20" s="28" t="s">
        <v>15</v>
      </c>
      <c r="E20" s="28" t="s">
        <v>19</v>
      </c>
      <c r="F20" s="28"/>
      <c r="G20" s="28">
        <v>1</v>
      </c>
      <c r="H20" s="28"/>
      <c r="I20" s="28">
        <v>300</v>
      </c>
      <c r="J20" s="28"/>
      <c r="K20" s="28"/>
      <c r="L20" s="31">
        <f t="shared" si="0"/>
        <v>300</v>
      </c>
      <c r="M20" s="32" t="s">
        <v>91</v>
      </c>
      <c r="N20" s="33" t="s">
        <v>201</v>
      </c>
    </row>
    <row r="21" spans="1:14" s="55" customFormat="1" ht="25.5">
      <c r="A21" s="27" t="s">
        <v>119</v>
      </c>
      <c r="B21" s="61" t="s">
        <v>239</v>
      </c>
      <c r="C21" s="62" t="s">
        <v>240</v>
      </c>
      <c r="D21" s="28" t="s">
        <v>15</v>
      </c>
      <c r="E21" s="28" t="s">
        <v>19</v>
      </c>
      <c r="F21" s="28"/>
      <c r="G21" s="28">
        <v>2</v>
      </c>
      <c r="H21" s="28"/>
      <c r="I21" s="28"/>
      <c r="J21" s="28">
        <v>600</v>
      </c>
      <c r="K21" s="28"/>
      <c r="L21" s="31">
        <f t="shared" si="0"/>
        <v>600</v>
      </c>
      <c r="M21" s="32" t="s">
        <v>91</v>
      </c>
      <c r="N21" s="33" t="s">
        <v>202</v>
      </c>
    </row>
    <row r="22" spans="1:14" ht="12.75">
      <c r="A22" s="34"/>
      <c r="B22" s="29"/>
      <c r="C22" s="29"/>
      <c r="D22" s="29"/>
      <c r="E22" s="29"/>
      <c r="F22" s="35"/>
      <c r="G22" s="29"/>
      <c r="H22" s="29"/>
      <c r="I22" s="29"/>
      <c r="J22" s="29"/>
      <c r="K22" s="29"/>
      <c r="L22" s="36"/>
      <c r="M22" s="37"/>
      <c r="N22" s="38"/>
    </row>
    <row r="23" spans="1:14" s="55" customFormat="1" ht="13.5" thickBot="1">
      <c r="A23" s="68" t="s">
        <v>4</v>
      </c>
      <c r="B23" s="69" t="s">
        <v>147</v>
      </c>
      <c r="C23" s="69" t="s">
        <v>81</v>
      </c>
      <c r="D23" s="69" t="s">
        <v>149</v>
      </c>
      <c r="E23" s="69"/>
      <c r="F23" s="69">
        <f aca="true" t="shared" si="1" ref="F23:L23">SUM(F6:F22)</f>
        <v>0</v>
      </c>
      <c r="G23" s="69">
        <f t="shared" si="1"/>
        <v>32</v>
      </c>
      <c r="H23" s="69">
        <f t="shared" si="1"/>
        <v>0</v>
      </c>
      <c r="I23" s="69">
        <f t="shared" si="1"/>
        <v>2700</v>
      </c>
      <c r="J23" s="69">
        <f t="shared" si="1"/>
        <v>3600</v>
      </c>
      <c r="K23" s="69">
        <f t="shared" si="1"/>
        <v>3300</v>
      </c>
      <c r="L23" s="69">
        <f t="shared" si="1"/>
        <v>9600</v>
      </c>
      <c r="M23" s="70" t="s">
        <v>278</v>
      </c>
      <c r="N23" s="71"/>
    </row>
    <row r="24" spans="1:14" ht="12.75">
      <c r="A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</row>
    <row r="25" spans="1:14" ht="12.75">
      <c r="A25" s="72"/>
      <c r="B25" s="73"/>
      <c r="C25" s="74" t="s">
        <v>233</v>
      </c>
      <c r="D25" s="75"/>
      <c r="E25" s="76"/>
      <c r="H25" s="39"/>
      <c r="I25" s="39"/>
      <c r="J25" s="41"/>
      <c r="K25" s="41"/>
      <c r="L25" s="41"/>
      <c r="M25" s="41"/>
      <c r="N25" s="41"/>
    </row>
    <row r="26" spans="1:14" ht="12.75">
      <c r="A26" s="74" t="s">
        <v>192</v>
      </c>
      <c r="B26" s="76"/>
      <c r="C26" s="81">
        <v>0.5</v>
      </c>
      <c r="D26" s="79">
        <f>SUM(L6:L21)</f>
        <v>9600</v>
      </c>
      <c r="E26" s="80">
        <f>C26*D26</f>
        <v>4800</v>
      </c>
      <c r="H26" s="39"/>
      <c r="I26" s="39"/>
      <c r="J26" s="41"/>
      <c r="K26" s="41"/>
      <c r="L26" s="42"/>
      <c r="M26" s="43"/>
      <c r="N26" s="43"/>
    </row>
    <row r="27" spans="1:14" ht="12.75">
      <c r="A27" s="77" t="s">
        <v>194</v>
      </c>
      <c r="B27" s="77"/>
      <c r="C27" s="77"/>
      <c r="D27" s="79">
        <f>SUM(D26:D26)</f>
        <v>9600</v>
      </c>
      <c r="E27" s="82">
        <f>SUM(E26:E26)</f>
        <v>4800</v>
      </c>
      <c r="H27" s="39"/>
      <c r="I27" s="39"/>
      <c r="J27" s="41"/>
      <c r="K27" s="41"/>
      <c r="L27" s="41"/>
      <c r="M27" s="43"/>
      <c r="N27" s="43"/>
    </row>
    <row r="28" spans="1:14" ht="12.75">
      <c r="A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</row>
    <row r="29" spans="1:14" ht="12.75">
      <c r="A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</sheetData>
  <sheetProtection/>
  <mergeCells count="6">
    <mergeCell ref="B6:B12"/>
    <mergeCell ref="C6:C12"/>
    <mergeCell ref="B13:B19"/>
    <mergeCell ref="C13:C19"/>
    <mergeCell ref="B2:C2"/>
    <mergeCell ref="F2:H2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SheetLayoutView="100" zoomScalePageLayoutView="0" workbookViewId="0" topLeftCell="A19">
      <selection activeCell="Q44" sqref="Q44"/>
    </sheetView>
  </sheetViews>
  <sheetFormatPr defaultColWidth="9.140625" defaultRowHeight="12.75"/>
  <cols>
    <col min="1" max="2" width="9.140625" style="16" customWidth="1"/>
    <col min="3" max="3" width="10.8515625" style="16" customWidth="1"/>
    <col min="4" max="4" width="9.140625" style="16" customWidth="1"/>
    <col min="5" max="5" width="11.140625" style="16" customWidth="1"/>
    <col min="6" max="12" width="9.140625" style="16" customWidth="1"/>
    <col min="13" max="13" width="30.140625" style="16" bestFit="1" customWidth="1"/>
    <col min="14" max="14" width="34.140625" style="16" bestFit="1" customWidth="1"/>
    <col min="15" max="16384" width="9.140625" style="16" customWidth="1"/>
  </cols>
  <sheetData>
    <row r="1" spans="1:14" ht="12.75">
      <c r="A1" s="12" t="s">
        <v>165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s="57" customFormat="1" ht="12.75">
      <c r="A6" s="27" t="s">
        <v>242</v>
      </c>
      <c r="B6" s="29"/>
      <c r="C6" s="29"/>
      <c r="D6" s="28" t="s">
        <v>15</v>
      </c>
      <c r="E6" s="28" t="s">
        <v>243</v>
      </c>
      <c r="F6" s="28"/>
      <c r="G6" s="28"/>
      <c r="H6" s="28"/>
      <c r="I6" s="28"/>
      <c r="J6" s="28"/>
      <c r="K6" s="28"/>
      <c r="L6" s="31">
        <f>SUM(I6:K6)</f>
        <v>0</v>
      </c>
      <c r="M6" s="32" t="s">
        <v>245</v>
      </c>
      <c r="N6" s="33" t="s">
        <v>244</v>
      </c>
    </row>
    <row r="7" spans="1:14" s="55" customFormat="1" ht="12.75" customHeight="1">
      <c r="A7" s="27" t="s">
        <v>20</v>
      </c>
      <c r="B7" s="162" t="s">
        <v>64</v>
      </c>
      <c r="C7" s="166" t="s">
        <v>65</v>
      </c>
      <c r="D7" s="28" t="s">
        <v>15</v>
      </c>
      <c r="E7" s="28" t="s">
        <v>22</v>
      </c>
      <c r="F7" s="28">
        <v>10</v>
      </c>
      <c r="G7" s="28"/>
      <c r="H7" s="28"/>
      <c r="I7" s="28">
        <v>160</v>
      </c>
      <c r="J7" s="28"/>
      <c r="K7" s="28"/>
      <c r="L7" s="31">
        <f>SUM(I7:K7)</f>
        <v>160</v>
      </c>
      <c r="M7" s="32" t="s">
        <v>91</v>
      </c>
      <c r="N7" s="33" t="s">
        <v>211</v>
      </c>
    </row>
    <row r="8" spans="1:14" s="55" customFormat="1" ht="12.75">
      <c r="A8" s="27" t="s">
        <v>21</v>
      </c>
      <c r="B8" s="163"/>
      <c r="C8" s="167"/>
      <c r="D8" s="28" t="s">
        <v>15</v>
      </c>
      <c r="E8" s="28" t="s">
        <v>22</v>
      </c>
      <c r="F8" s="28">
        <v>2</v>
      </c>
      <c r="G8" s="28"/>
      <c r="H8" s="28"/>
      <c r="I8" s="28"/>
      <c r="J8" s="28">
        <v>42</v>
      </c>
      <c r="K8" s="28"/>
      <c r="L8" s="31">
        <f aca="true" t="shared" si="0" ref="L8:L25">SUM(I8:K8)</f>
        <v>42</v>
      </c>
      <c r="M8" s="32" t="s">
        <v>91</v>
      </c>
      <c r="N8" s="33" t="s">
        <v>212</v>
      </c>
    </row>
    <row r="9" spans="1:14" s="55" customFormat="1" ht="12.75">
      <c r="A9" s="27" t="s">
        <v>23</v>
      </c>
      <c r="B9" s="163"/>
      <c r="C9" s="167"/>
      <c r="D9" s="28" t="s">
        <v>15</v>
      </c>
      <c r="E9" s="28" t="s">
        <v>22</v>
      </c>
      <c r="F9" s="28">
        <v>8</v>
      </c>
      <c r="G9" s="28"/>
      <c r="H9" s="28"/>
      <c r="I9" s="28">
        <v>256</v>
      </c>
      <c r="J9" s="28"/>
      <c r="K9" s="28"/>
      <c r="L9" s="31">
        <f t="shared" si="0"/>
        <v>256</v>
      </c>
      <c r="M9" s="32" t="s">
        <v>91</v>
      </c>
      <c r="N9" s="33" t="s">
        <v>213</v>
      </c>
    </row>
    <row r="10" spans="1:14" s="55" customFormat="1" ht="12.75">
      <c r="A10" s="27" t="s">
        <v>25</v>
      </c>
      <c r="B10" s="163"/>
      <c r="C10" s="167"/>
      <c r="D10" s="28" t="s">
        <v>15</v>
      </c>
      <c r="E10" s="28" t="s">
        <v>22</v>
      </c>
      <c r="F10" s="28">
        <v>8</v>
      </c>
      <c r="G10" s="28"/>
      <c r="H10" s="28"/>
      <c r="I10" s="28"/>
      <c r="J10" s="28">
        <v>256</v>
      </c>
      <c r="K10" s="28"/>
      <c r="L10" s="31">
        <f t="shared" si="0"/>
        <v>256</v>
      </c>
      <c r="M10" s="32" t="s">
        <v>91</v>
      </c>
      <c r="N10" s="33" t="s">
        <v>213</v>
      </c>
    </row>
    <row r="11" spans="1:14" s="55" customFormat="1" ht="12.75">
      <c r="A11" s="27" t="s">
        <v>31</v>
      </c>
      <c r="B11" s="163"/>
      <c r="C11" s="167"/>
      <c r="D11" s="28" t="s">
        <v>15</v>
      </c>
      <c r="E11" s="28" t="s">
        <v>22</v>
      </c>
      <c r="F11" s="28">
        <v>8</v>
      </c>
      <c r="G11" s="28"/>
      <c r="H11" s="28"/>
      <c r="I11" s="28"/>
      <c r="J11" s="28"/>
      <c r="K11" s="28">
        <v>256</v>
      </c>
      <c r="L11" s="31">
        <f t="shared" si="0"/>
        <v>256</v>
      </c>
      <c r="M11" s="32" t="s">
        <v>91</v>
      </c>
      <c r="N11" s="33" t="s">
        <v>213</v>
      </c>
    </row>
    <row r="12" spans="1:14" s="55" customFormat="1" ht="12.75">
      <c r="A12" s="27" t="s">
        <v>32</v>
      </c>
      <c r="B12" s="163"/>
      <c r="C12" s="167"/>
      <c r="D12" s="28" t="s">
        <v>15</v>
      </c>
      <c r="E12" s="28" t="s">
        <v>22</v>
      </c>
      <c r="F12" s="28">
        <v>2</v>
      </c>
      <c r="G12" s="28"/>
      <c r="H12" s="28"/>
      <c r="I12" s="28">
        <v>42</v>
      </c>
      <c r="J12" s="28"/>
      <c r="K12" s="28"/>
      <c r="L12" s="31">
        <f t="shared" si="0"/>
        <v>42</v>
      </c>
      <c r="M12" s="32" t="s">
        <v>91</v>
      </c>
      <c r="N12" s="33" t="s">
        <v>212</v>
      </c>
    </row>
    <row r="13" spans="1:14" s="55" customFormat="1" ht="12.75">
      <c r="A13" s="27" t="s">
        <v>33</v>
      </c>
      <c r="B13" s="162" t="s">
        <v>64</v>
      </c>
      <c r="C13" s="166" t="s">
        <v>65</v>
      </c>
      <c r="D13" s="28" t="s">
        <v>15</v>
      </c>
      <c r="E13" s="28" t="s">
        <v>22</v>
      </c>
      <c r="F13" s="28">
        <v>8</v>
      </c>
      <c r="G13" s="28"/>
      <c r="H13" s="28"/>
      <c r="I13" s="28"/>
      <c r="J13" s="28">
        <v>256</v>
      </c>
      <c r="K13" s="28"/>
      <c r="L13" s="31">
        <f t="shared" si="0"/>
        <v>256</v>
      </c>
      <c r="M13" s="32" t="s">
        <v>91</v>
      </c>
      <c r="N13" s="33" t="s">
        <v>220</v>
      </c>
    </row>
    <row r="14" spans="1:14" s="55" customFormat="1" ht="12.75">
      <c r="A14" s="27" t="s">
        <v>34</v>
      </c>
      <c r="B14" s="163"/>
      <c r="C14" s="167"/>
      <c r="D14" s="28" t="s">
        <v>15</v>
      </c>
      <c r="E14" s="28" t="s">
        <v>22</v>
      </c>
      <c r="F14" s="28">
        <v>8</v>
      </c>
      <c r="G14" s="28"/>
      <c r="H14" s="28"/>
      <c r="I14" s="28"/>
      <c r="J14" s="28"/>
      <c r="K14" s="28">
        <v>256</v>
      </c>
      <c r="L14" s="31">
        <f t="shared" si="0"/>
        <v>256</v>
      </c>
      <c r="M14" s="32" t="s">
        <v>91</v>
      </c>
      <c r="N14" s="33" t="s">
        <v>213</v>
      </c>
    </row>
    <row r="15" spans="1:14" s="55" customFormat="1" ht="12.75">
      <c r="A15" s="27" t="s">
        <v>35</v>
      </c>
      <c r="B15" s="163"/>
      <c r="C15" s="167"/>
      <c r="D15" s="28" t="s">
        <v>15</v>
      </c>
      <c r="E15" s="28" t="s">
        <v>22</v>
      </c>
      <c r="F15" s="28">
        <v>6</v>
      </c>
      <c r="G15" s="28"/>
      <c r="H15" s="28"/>
      <c r="I15" s="28">
        <v>192</v>
      </c>
      <c r="J15" s="28"/>
      <c r="K15" s="28"/>
      <c r="L15" s="31">
        <f t="shared" si="0"/>
        <v>192</v>
      </c>
      <c r="M15" s="32" t="s">
        <v>91</v>
      </c>
      <c r="N15" s="33" t="s">
        <v>207</v>
      </c>
    </row>
    <row r="16" spans="1:14" s="55" customFormat="1" ht="12.75">
      <c r="A16" s="27" t="s">
        <v>36</v>
      </c>
      <c r="B16" s="163"/>
      <c r="C16" s="167"/>
      <c r="D16" s="28" t="s">
        <v>15</v>
      </c>
      <c r="E16" s="28" t="s">
        <v>22</v>
      </c>
      <c r="F16" s="28">
        <v>6</v>
      </c>
      <c r="G16" s="28"/>
      <c r="H16" s="28"/>
      <c r="I16" s="28"/>
      <c r="J16" s="28">
        <v>192</v>
      </c>
      <c r="K16" s="28"/>
      <c r="L16" s="31">
        <f t="shared" si="0"/>
        <v>192</v>
      </c>
      <c r="M16" s="32" t="s">
        <v>91</v>
      </c>
      <c r="N16" s="33" t="s">
        <v>207</v>
      </c>
    </row>
    <row r="17" spans="1:14" s="55" customFormat="1" ht="12.75">
      <c r="A17" s="27" t="s">
        <v>37</v>
      </c>
      <c r="B17" s="163"/>
      <c r="C17" s="167"/>
      <c r="D17" s="28" t="s">
        <v>15</v>
      </c>
      <c r="E17" s="28" t="s">
        <v>22</v>
      </c>
      <c r="F17" s="28">
        <v>6</v>
      </c>
      <c r="G17" s="28"/>
      <c r="H17" s="28"/>
      <c r="I17" s="28"/>
      <c r="J17" s="28"/>
      <c r="K17" s="28">
        <v>192</v>
      </c>
      <c r="L17" s="31">
        <f t="shared" si="0"/>
        <v>192</v>
      </c>
      <c r="M17" s="32" t="s">
        <v>91</v>
      </c>
      <c r="N17" s="33" t="s">
        <v>207</v>
      </c>
    </row>
    <row r="18" spans="1:14" s="55" customFormat="1" ht="12.75">
      <c r="A18" s="27" t="s">
        <v>38</v>
      </c>
      <c r="B18" s="163"/>
      <c r="C18" s="167"/>
      <c r="D18" s="28" t="s">
        <v>15</v>
      </c>
      <c r="E18" s="28" t="s">
        <v>22</v>
      </c>
      <c r="F18" s="28">
        <v>1</v>
      </c>
      <c r="G18" s="28"/>
      <c r="H18" s="28"/>
      <c r="I18" s="28">
        <v>21</v>
      </c>
      <c r="J18" s="28"/>
      <c r="K18" s="28"/>
      <c r="L18" s="31">
        <f t="shared" si="0"/>
        <v>21</v>
      </c>
      <c r="M18" s="32" t="s">
        <v>91</v>
      </c>
      <c r="N18" s="33" t="s">
        <v>212</v>
      </c>
    </row>
    <row r="19" spans="1:14" s="55" customFormat="1" ht="12.75" customHeight="1">
      <c r="A19" s="27" t="s">
        <v>39</v>
      </c>
      <c r="B19" s="162" t="s">
        <v>64</v>
      </c>
      <c r="C19" s="166" t="s">
        <v>65</v>
      </c>
      <c r="D19" s="28" t="s">
        <v>15</v>
      </c>
      <c r="E19" s="28" t="s">
        <v>22</v>
      </c>
      <c r="F19" s="28">
        <v>6</v>
      </c>
      <c r="G19" s="28"/>
      <c r="H19" s="28"/>
      <c r="I19" s="28"/>
      <c r="J19" s="28">
        <v>192</v>
      </c>
      <c r="K19" s="28"/>
      <c r="L19" s="31">
        <f t="shared" si="0"/>
        <v>192</v>
      </c>
      <c r="M19" s="32" t="s">
        <v>91</v>
      </c>
      <c r="N19" s="33" t="s">
        <v>207</v>
      </c>
    </row>
    <row r="20" spans="1:14" s="55" customFormat="1" ht="12.75">
      <c r="A20" s="27" t="s">
        <v>40</v>
      </c>
      <c r="B20" s="163"/>
      <c r="C20" s="167"/>
      <c r="D20" s="28" t="s">
        <v>15</v>
      </c>
      <c r="E20" s="28" t="s">
        <v>22</v>
      </c>
      <c r="F20" s="28">
        <v>4</v>
      </c>
      <c r="G20" s="28"/>
      <c r="H20" s="28"/>
      <c r="I20" s="28"/>
      <c r="J20" s="28"/>
      <c r="K20" s="28">
        <v>128</v>
      </c>
      <c r="L20" s="31">
        <f t="shared" si="0"/>
        <v>128</v>
      </c>
      <c r="M20" s="32" t="s">
        <v>91</v>
      </c>
      <c r="N20" s="33" t="s">
        <v>207</v>
      </c>
    </row>
    <row r="21" spans="1:14" s="55" customFormat="1" ht="12.75">
      <c r="A21" s="27" t="s">
        <v>41</v>
      </c>
      <c r="B21" s="163"/>
      <c r="C21" s="167"/>
      <c r="D21" s="28" t="s">
        <v>15</v>
      </c>
      <c r="E21" s="28" t="s">
        <v>22</v>
      </c>
      <c r="F21" s="28">
        <v>8</v>
      </c>
      <c r="G21" s="28"/>
      <c r="H21" s="28"/>
      <c r="I21" s="28">
        <v>256</v>
      </c>
      <c r="J21" s="28"/>
      <c r="K21" s="28"/>
      <c r="L21" s="31">
        <f t="shared" si="0"/>
        <v>256</v>
      </c>
      <c r="M21" s="32" t="s">
        <v>91</v>
      </c>
      <c r="N21" s="33" t="s">
        <v>213</v>
      </c>
    </row>
    <row r="22" spans="1:14" s="55" customFormat="1" ht="12.75">
      <c r="A22" s="27" t="s">
        <v>171</v>
      </c>
      <c r="B22" s="163"/>
      <c r="C22" s="167"/>
      <c r="D22" s="28" t="s">
        <v>15</v>
      </c>
      <c r="E22" s="28" t="s">
        <v>22</v>
      </c>
      <c r="F22" s="28">
        <v>2</v>
      </c>
      <c r="G22" s="28"/>
      <c r="H22" s="28"/>
      <c r="I22" s="28"/>
      <c r="J22" s="28">
        <v>200</v>
      </c>
      <c r="K22" s="28"/>
      <c r="L22" s="31">
        <f t="shared" si="0"/>
        <v>200</v>
      </c>
      <c r="M22" s="32" t="s">
        <v>91</v>
      </c>
      <c r="N22" s="33" t="s">
        <v>252</v>
      </c>
    </row>
    <row r="23" spans="1:14" s="55" customFormat="1" ht="12.75">
      <c r="A23" s="27" t="s">
        <v>172</v>
      </c>
      <c r="B23" s="163"/>
      <c r="C23" s="167"/>
      <c r="D23" s="28" t="s">
        <v>15</v>
      </c>
      <c r="E23" s="28" t="s">
        <v>22</v>
      </c>
      <c r="F23" s="28"/>
      <c r="G23" s="28"/>
      <c r="H23" s="28"/>
      <c r="I23" s="28"/>
      <c r="J23" s="28"/>
      <c r="K23" s="28"/>
      <c r="L23" s="31">
        <f t="shared" si="0"/>
        <v>0</v>
      </c>
      <c r="M23" s="32"/>
      <c r="N23" s="33" t="s">
        <v>27</v>
      </c>
    </row>
    <row r="24" spans="1:14" s="55" customFormat="1" ht="12.75">
      <c r="A24" s="27" t="s">
        <v>173</v>
      </c>
      <c r="B24" s="163"/>
      <c r="C24" s="167"/>
      <c r="D24" s="28" t="s">
        <v>15</v>
      </c>
      <c r="E24" s="28" t="s">
        <v>22</v>
      </c>
      <c r="F24" s="28"/>
      <c r="G24" s="28"/>
      <c r="H24" s="28"/>
      <c r="I24" s="28"/>
      <c r="J24" s="28"/>
      <c r="K24" s="28"/>
      <c r="L24" s="31">
        <f t="shared" si="0"/>
        <v>0</v>
      </c>
      <c r="M24" s="32"/>
      <c r="N24" s="33" t="s">
        <v>27</v>
      </c>
    </row>
    <row r="25" spans="1:14" s="55" customFormat="1" ht="12.75">
      <c r="A25" s="30" t="s">
        <v>274</v>
      </c>
      <c r="B25" s="164"/>
      <c r="C25" s="168"/>
      <c r="D25" s="28" t="s">
        <v>15</v>
      </c>
      <c r="E25" s="28" t="s">
        <v>22</v>
      </c>
      <c r="F25" s="30">
        <v>2</v>
      </c>
      <c r="G25" s="28"/>
      <c r="H25" s="28"/>
      <c r="I25" s="28"/>
      <c r="J25" s="28"/>
      <c r="K25" s="28">
        <v>20</v>
      </c>
      <c r="L25" s="31">
        <f t="shared" si="0"/>
        <v>20</v>
      </c>
      <c r="M25" s="32" t="s">
        <v>91</v>
      </c>
      <c r="N25" s="33" t="s">
        <v>275</v>
      </c>
    </row>
    <row r="26" spans="1:14" ht="12.75">
      <c r="A26" s="28"/>
      <c r="B26" s="28"/>
      <c r="C26" s="28"/>
      <c r="D26" s="28"/>
      <c r="E26" s="29"/>
      <c r="F26" s="30"/>
      <c r="G26" s="28"/>
      <c r="H26" s="28"/>
      <c r="I26" s="28"/>
      <c r="J26" s="28"/>
      <c r="K26" s="28"/>
      <c r="L26" s="31"/>
      <c r="M26" s="32"/>
      <c r="N26" s="33"/>
    </row>
    <row r="27" spans="1:14" s="55" customFormat="1" ht="12.75" customHeight="1">
      <c r="A27" s="27" t="s">
        <v>17</v>
      </c>
      <c r="B27" s="162" t="s">
        <v>64</v>
      </c>
      <c r="C27" s="166" t="s">
        <v>65</v>
      </c>
      <c r="D27" s="28" t="s">
        <v>15</v>
      </c>
      <c r="E27" s="28" t="s">
        <v>19</v>
      </c>
      <c r="F27" s="28"/>
      <c r="G27" s="28">
        <v>3</v>
      </c>
      <c r="H27" s="28"/>
      <c r="I27" s="28">
        <v>900</v>
      </c>
      <c r="J27" s="28"/>
      <c r="K27" s="28"/>
      <c r="L27" s="31">
        <f aca="true" t="shared" si="1" ref="L27:L52">SUM(I27:K27)</f>
        <v>900</v>
      </c>
      <c r="M27" s="32" t="s">
        <v>91</v>
      </c>
      <c r="N27" s="33" t="s">
        <v>195</v>
      </c>
    </row>
    <row r="28" spans="1:14" s="55" customFormat="1" ht="12.75">
      <c r="A28" s="27" t="s">
        <v>18</v>
      </c>
      <c r="B28" s="163"/>
      <c r="C28" s="167"/>
      <c r="D28" s="28" t="s">
        <v>15</v>
      </c>
      <c r="E28" s="28" t="s">
        <v>19</v>
      </c>
      <c r="F28" s="28"/>
      <c r="G28" s="28">
        <v>5</v>
      </c>
      <c r="H28" s="28"/>
      <c r="I28" s="28"/>
      <c r="J28" s="28">
        <v>1500</v>
      </c>
      <c r="K28" s="28"/>
      <c r="L28" s="31">
        <f t="shared" si="1"/>
        <v>1500</v>
      </c>
      <c r="M28" s="32" t="s">
        <v>91</v>
      </c>
      <c r="N28" s="33" t="s">
        <v>203</v>
      </c>
    </row>
    <row r="29" spans="1:14" s="55" customFormat="1" ht="12.75">
      <c r="A29" s="27" t="s">
        <v>26</v>
      </c>
      <c r="B29" s="163"/>
      <c r="C29" s="167"/>
      <c r="D29" s="28" t="s">
        <v>15</v>
      </c>
      <c r="E29" s="28" t="s">
        <v>19</v>
      </c>
      <c r="F29" s="28"/>
      <c r="G29" s="28">
        <v>6</v>
      </c>
      <c r="H29" s="28"/>
      <c r="I29" s="28"/>
      <c r="J29" s="28"/>
      <c r="K29" s="28">
        <v>1800</v>
      </c>
      <c r="L29" s="31">
        <f t="shared" si="1"/>
        <v>1800</v>
      </c>
      <c r="M29" s="32" t="s">
        <v>91</v>
      </c>
      <c r="N29" s="33" t="s">
        <v>209</v>
      </c>
    </row>
    <row r="30" spans="1:14" s="55" customFormat="1" ht="12.75">
      <c r="A30" s="27" t="s">
        <v>29</v>
      </c>
      <c r="B30" s="163"/>
      <c r="C30" s="167"/>
      <c r="D30" s="28" t="s">
        <v>15</v>
      </c>
      <c r="E30" s="28" t="s">
        <v>19</v>
      </c>
      <c r="F30" s="28"/>
      <c r="G30" s="28">
        <v>4</v>
      </c>
      <c r="H30" s="28"/>
      <c r="I30" s="28">
        <v>1200</v>
      </c>
      <c r="J30" s="28"/>
      <c r="K30" s="28"/>
      <c r="L30" s="31">
        <f t="shared" si="1"/>
        <v>1200</v>
      </c>
      <c r="M30" s="32" t="s">
        <v>91</v>
      </c>
      <c r="N30" s="33" t="s">
        <v>209</v>
      </c>
    </row>
    <row r="31" spans="1:14" s="55" customFormat="1" ht="12.75">
      <c r="A31" s="27" t="s">
        <v>30</v>
      </c>
      <c r="B31" s="163"/>
      <c r="C31" s="167"/>
      <c r="D31" s="28" t="s">
        <v>15</v>
      </c>
      <c r="E31" s="28" t="s">
        <v>19</v>
      </c>
      <c r="F31" s="28"/>
      <c r="G31" s="28">
        <v>5</v>
      </c>
      <c r="H31" s="28"/>
      <c r="I31" s="28"/>
      <c r="J31" s="28">
        <v>1500</v>
      </c>
      <c r="K31" s="28"/>
      <c r="L31" s="31">
        <f t="shared" si="1"/>
        <v>1500</v>
      </c>
      <c r="M31" s="32" t="s">
        <v>91</v>
      </c>
      <c r="N31" s="33" t="s">
        <v>209</v>
      </c>
    </row>
    <row r="32" spans="1:14" s="55" customFormat="1" ht="12.75">
      <c r="A32" s="27" t="s">
        <v>42</v>
      </c>
      <c r="B32" s="162" t="s">
        <v>64</v>
      </c>
      <c r="C32" s="166" t="s">
        <v>65</v>
      </c>
      <c r="D32" s="28" t="s">
        <v>15</v>
      </c>
      <c r="E32" s="28" t="s">
        <v>19</v>
      </c>
      <c r="F32" s="28"/>
      <c r="G32" s="28">
        <v>4</v>
      </c>
      <c r="H32" s="28"/>
      <c r="I32" s="28"/>
      <c r="J32" s="28"/>
      <c r="K32" s="28">
        <v>1200</v>
      </c>
      <c r="L32" s="31">
        <f t="shared" si="1"/>
        <v>1200</v>
      </c>
      <c r="M32" s="32" t="s">
        <v>91</v>
      </c>
      <c r="N32" s="33" t="s">
        <v>209</v>
      </c>
    </row>
    <row r="33" spans="1:14" s="55" customFormat="1" ht="12.75">
      <c r="A33" s="27" t="s">
        <v>66</v>
      </c>
      <c r="B33" s="163"/>
      <c r="C33" s="167"/>
      <c r="D33" s="28" t="s">
        <v>15</v>
      </c>
      <c r="E33" s="28" t="s">
        <v>19</v>
      </c>
      <c r="F33" s="28"/>
      <c r="G33" s="28">
        <v>4</v>
      </c>
      <c r="H33" s="28"/>
      <c r="I33" s="28">
        <v>1200</v>
      </c>
      <c r="J33" s="28"/>
      <c r="K33" s="28"/>
      <c r="L33" s="31">
        <f t="shared" si="1"/>
        <v>1200</v>
      </c>
      <c r="M33" s="32" t="s">
        <v>91</v>
      </c>
      <c r="N33" s="33" t="s">
        <v>209</v>
      </c>
    </row>
    <row r="34" spans="1:14" s="55" customFormat="1" ht="12.75">
      <c r="A34" s="27" t="s">
        <v>67</v>
      </c>
      <c r="B34" s="163"/>
      <c r="C34" s="167"/>
      <c r="D34" s="28" t="s">
        <v>15</v>
      </c>
      <c r="E34" s="28" t="s">
        <v>19</v>
      </c>
      <c r="F34" s="28"/>
      <c r="G34" s="28">
        <v>4</v>
      </c>
      <c r="H34" s="28"/>
      <c r="I34" s="28"/>
      <c r="J34" s="28">
        <v>1200</v>
      </c>
      <c r="K34" s="28"/>
      <c r="L34" s="31">
        <f t="shared" si="1"/>
        <v>1200</v>
      </c>
      <c r="M34" s="32" t="s">
        <v>91</v>
      </c>
      <c r="N34" s="33" t="s">
        <v>209</v>
      </c>
    </row>
    <row r="35" spans="1:14" s="55" customFormat="1" ht="12.75">
      <c r="A35" s="27" t="s">
        <v>68</v>
      </c>
      <c r="B35" s="163"/>
      <c r="C35" s="167"/>
      <c r="D35" s="28" t="s">
        <v>15</v>
      </c>
      <c r="E35" s="28" t="s">
        <v>19</v>
      </c>
      <c r="F35" s="28"/>
      <c r="G35" s="28">
        <v>3</v>
      </c>
      <c r="H35" s="28"/>
      <c r="I35" s="28"/>
      <c r="J35" s="28"/>
      <c r="K35" s="28">
        <v>900</v>
      </c>
      <c r="L35" s="31">
        <f t="shared" si="1"/>
        <v>900</v>
      </c>
      <c r="M35" s="32" t="s">
        <v>91</v>
      </c>
      <c r="N35" s="33" t="s">
        <v>209</v>
      </c>
    </row>
    <row r="36" spans="1:14" s="55" customFormat="1" ht="12.75">
      <c r="A36" s="27" t="s">
        <v>69</v>
      </c>
      <c r="B36" s="163"/>
      <c r="C36" s="167"/>
      <c r="D36" s="28" t="s">
        <v>15</v>
      </c>
      <c r="E36" s="28" t="s">
        <v>19</v>
      </c>
      <c r="F36" s="28"/>
      <c r="G36" s="28">
        <v>3</v>
      </c>
      <c r="H36" s="28"/>
      <c r="I36" s="28">
        <v>900</v>
      </c>
      <c r="J36" s="28"/>
      <c r="K36" s="28"/>
      <c r="L36" s="31">
        <f t="shared" si="1"/>
        <v>900</v>
      </c>
      <c r="M36" s="32" t="s">
        <v>91</v>
      </c>
      <c r="N36" s="33" t="s">
        <v>209</v>
      </c>
    </row>
    <row r="37" spans="1:14" s="55" customFormat="1" ht="12.75" customHeight="1">
      <c r="A37" s="27" t="s">
        <v>70</v>
      </c>
      <c r="B37" s="162" t="s">
        <v>64</v>
      </c>
      <c r="C37" s="166" t="s">
        <v>65</v>
      </c>
      <c r="D37" s="28" t="s">
        <v>15</v>
      </c>
      <c r="E37" s="28" t="s">
        <v>19</v>
      </c>
      <c r="F37" s="28"/>
      <c r="G37" s="28">
        <v>2</v>
      </c>
      <c r="H37" s="28"/>
      <c r="I37" s="28"/>
      <c r="J37" s="28">
        <v>600</v>
      </c>
      <c r="K37" s="28"/>
      <c r="L37" s="31">
        <f t="shared" si="1"/>
        <v>600</v>
      </c>
      <c r="M37" s="32" t="s">
        <v>91</v>
      </c>
      <c r="N37" s="33" t="s">
        <v>221</v>
      </c>
    </row>
    <row r="38" spans="1:14" s="55" customFormat="1" ht="12.75" customHeight="1">
      <c r="A38" s="27" t="s">
        <v>71</v>
      </c>
      <c r="B38" s="163"/>
      <c r="C38" s="167"/>
      <c r="D38" s="28" t="s">
        <v>15</v>
      </c>
      <c r="E38" s="28" t="s">
        <v>19</v>
      </c>
      <c r="F38" s="28"/>
      <c r="G38" s="28">
        <v>1</v>
      </c>
      <c r="H38" s="28"/>
      <c r="I38" s="28"/>
      <c r="J38" s="28"/>
      <c r="K38" s="28">
        <v>300</v>
      </c>
      <c r="L38" s="31">
        <f t="shared" si="1"/>
        <v>300</v>
      </c>
      <c r="M38" s="32" t="s">
        <v>91</v>
      </c>
      <c r="N38" s="33" t="s">
        <v>222</v>
      </c>
    </row>
    <row r="39" spans="1:14" s="55" customFormat="1" ht="12.75" customHeight="1">
      <c r="A39" s="27" t="s">
        <v>72</v>
      </c>
      <c r="B39" s="163"/>
      <c r="C39" s="167"/>
      <c r="D39" s="28" t="s">
        <v>15</v>
      </c>
      <c r="E39" s="28" t="s">
        <v>19</v>
      </c>
      <c r="F39" s="28"/>
      <c r="G39" s="28">
        <v>2</v>
      </c>
      <c r="H39" s="28"/>
      <c r="I39" s="28">
        <v>600</v>
      </c>
      <c r="J39" s="28"/>
      <c r="K39" s="28"/>
      <c r="L39" s="31">
        <f t="shared" si="1"/>
        <v>600</v>
      </c>
      <c r="M39" s="32" t="s">
        <v>91</v>
      </c>
      <c r="N39" s="33" t="s">
        <v>209</v>
      </c>
    </row>
    <row r="40" spans="1:14" s="55" customFormat="1" ht="12.75" customHeight="1">
      <c r="A40" s="27" t="s">
        <v>73</v>
      </c>
      <c r="B40" s="163"/>
      <c r="C40" s="167"/>
      <c r="D40" s="28" t="s">
        <v>15</v>
      </c>
      <c r="E40" s="28" t="s">
        <v>19</v>
      </c>
      <c r="F40" s="28"/>
      <c r="G40" s="28">
        <v>2</v>
      </c>
      <c r="H40" s="28"/>
      <c r="I40" s="28"/>
      <c r="J40" s="28">
        <v>600</v>
      </c>
      <c r="K40" s="28"/>
      <c r="L40" s="31">
        <f t="shared" si="1"/>
        <v>600</v>
      </c>
      <c r="M40" s="32" t="s">
        <v>91</v>
      </c>
      <c r="N40" s="33" t="s">
        <v>209</v>
      </c>
    </row>
    <row r="41" spans="1:14" s="55" customFormat="1" ht="12.75" customHeight="1">
      <c r="A41" s="27" t="s">
        <v>74</v>
      </c>
      <c r="B41" s="163"/>
      <c r="C41" s="167"/>
      <c r="D41" s="28" t="s">
        <v>15</v>
      </c>
      <c r="E41" s="28" t="s">
        <v>19</v>
      </c>
      <c r="F41" s="28"/>
      <c r="G41" s="28">
        <v>5</v>
      </c>
      <c r="H41" s="28"/>
      <c r="I41" s="28"/>
      <c r="J41" s="28"/>
      <c r="K41" s="28">
        <v>1500</v>
      </c>
      <c r="L41" s="31">
        <f t="shared" si="1"/>
        <v>1500</v>
      </c>
      <c r="M41" s="32" t="s">
        <v>91</v>
      </c>
      <c r="N41" s="33" t="s">
        <v>209</v>
      </c>
    </row>
    <row r="42" spans="1:14" s="55" customFormat="1" ht="12.75" customHeight="1">
      <c r="A42" s="27" t="s">
        <v>92</v>
      </c>
      <c r="B42" s="162" t="s">
        <v>64</v>
      </c>
      <c r="C42" s="165" t="s">
        <v>65</v>
      </c>
      <c r="D42" s="28" t="s">
        <v>15</v>
      </c>
      <c r="E42" s="28" t="s">
        <v>19</v>
      </c>
      <c r="F42" s="28"/>
      <c r="G42" s="28">
        <v>6</v>
      </c>
      <c r="H42" s="28"/>
      <c r="I42" s="28">
        <v>1800</v>
      </c>
      <c r="J42" s="28"/>
      <c r="K42" s="28"/>
      <c r="L42" s="31">
        <f t="shared" si="1"/>
        <v>1800</v>
      </c>
      <c r="M42" s="32" t="s">
        <v>91</v>
      </c>
      <c r="N42" s="33" t="s">
        <v>209</v>
      </c>
    </row>
    <row r="43" spans="1:14" s="55" customFormat="1" ht="12.75" customHeight="1">
      <c r="A43" s="27" t="s">
        <v>93</v>
      </c>
      <c r="B43" s="163"/>
      <c r="C43" s="165"/>
      <c r="D43" s="28" t="s">
        <v>15</v>
      </c>
      <c r="E43" s="28" t="s">
        <v>19</v>
      </c>
      <c r="F43" s="28"/>
      <c r="G43" s="28">
        <v>4</v>
      </c>
      <c r="H43" s="28"/>
      <c r="I43" s="28"/>
      <c r="J43" s="28">
        <v>1200</v>
      </c>
      <c r="K43" s="28"/>
      <c r="L43" s="31">
        <f t="shared" si="1"/>
        <v>1200</v>
      </c>
      <c r="M43" s="32" t="s">
        <v>91</v>
      </c>
      <c r="N43" s="33" t="s">
        <v>209</v>
      </c>
    </row>
    <row r="44" spans="1:14" s="55" customFormat="1" ht="12.75" customHeight="1">
      <c r="A44" s="27" t="s">
        <v>94</v>
      </c>
      <c r="B44" s="163"/>
      <c r="C44" s="165"/>
      <c r="D44" s="28" t="s">
        <v>15</v>
      </c>
      <c r="E44" s="28" t="s">
        <v>19</v>
      </c>
      <c r="F44" s="28"/>
      <c r="G44" s="28">
        <v>5</v>
      </c>
      <c r="H44" s="28"/>
      <c r="I44" s="28"/>
      <c r="J44" s="28"/>
      <c r="K44" s="28">
        <v>1500</v>
      </c>
      <c r="L44" s="31">
        <f t="shared" si="1"/>
        <v>1500</v>
      </c>
      <c r="M44" s="32" t="s">
        <v>91</v>
      </c>
      <c r="N44" s="33" t="s">
        <v>203</v>
      </c>
    </row>
    <row r="45" spans="1:14" s="55" customFormat="1" ht="12.75" customHeight="1">
      <c r="A45" s="27" t="s">
        <v>95</v>
      </c>
      <c r="B45" s="163"/>
      <c r="C45" s="165"/>
      <c r="D45" s="28" t="s">
        <v>15</v>
      </c>
      <c r="E45" s="28" t="s">
        <v>19</v>
      </c>
      <c r="F45" s="28"/>
      <c r="G45" s="28">
        <v>2</v>
      </c>
      <c r="H45" s="28"/>
      <c r="I45" s="28">
        <v>600</v>
      </c>
      <c r="J45" s="28"/>
      <c r="K45" s="28"/>
      <c r="L45" s="31">
        <f t="shared" si="1"/>
        <v>600</v>
      </c>
      <c r="M45" s="32" t="s">
        <v>91</v>
      </c>
      <c r="N45" s="33" t="s">
        <v>203</v>
      </c>
    </row>
    <row r="46" spans="1:14" s="55" customFormat="1" ht="12.75" customHeight="1">
      <c r="A46" s="27" t="s">
        <v>108</v>
      </c>
      <c r="B46" s="163"/>
      <c r="C46" s="165"/>
      <c r="D46" s="28" t="s">
        <v>15</v>
      </c>
      <c r="E46" s="28" t="s">
        <v>19</v>
      </c>
      <c r="F46" s="28"/>
      <c r="G46" s="28">
        <v>6</v>
      </c>
      <c r="H46" s="28"/>
      <c r="I46" s="28"/>
      <c r="J46" s="28">
        <v>1800</v>
      </c>
      <c r="K46" s="28"/>
      <c r="L46" s="31">
        <f t="shared" si="1"/>
        <v>1800</v>
      </c>
      <c r="M46" s="32" t="s">
        <v>91</v>
      </c>
      <c r="N46" s="33" t="s">
        <v>209</v>
      </c>
    </row>
    <row r="47" spans="1:14" s="55" customFormat="1" ht="12.75" customHeight="1">
      <c r="A47" s="27" t="s">
        <v>109</v>
      </c>
      <c r="B47" s="162" t="s">
        <v>64</v>
      </c>
      <c r="C47" s="166" t="s">
        <v>65</v>
      </c>
      <c r="D47" s="28" t="s">
        <v>15</v>
      </c>
      <c r="E47" s="28" t="s">
        <v>19</v>
      </c>
      <c r="F47" s="28"/>
      <c r="G47" s="28">
        <v>2</v>
      </c>
      <c r="H47" s="28"/>
      <c r="I47" s="28"/>
      <c r="J47" s="28"/>
      <c r="K47" s="28">
        <v>600</v>
      </c>
      <c r="L47" s="31">
        <f t="shared" si="1"/>
        <v>600</v>
      </c>
      <c r="M47" s="32" t="s">
        <v>91</v>
      </c>
      <c r="N47" s="33" t="s">
        <v>209</v>
      </c>
    </row>
    <row r="48" spans="1:14" s="55" customFormat="1" ht="12.75" customHeight="1">
      <c r="A48" s="27" t="s">
        <v>110</v>
      </c>
      <c r="B48" s="163"/>
      <c r="C48" s="167"/>
      <c r="D48" s="28" t="s">
        <v>15</v>
      </c>
      <c r="E48" s="28" t="s">
        <v>19</v>
      </c>
      <c r="F48" s="28"/>
      <c r="G48" s="28">
        <v>6</v>
      </c>
      <c r="H48" s="28"/>
      <c r="I48" s="28">
        <v>1800</v>
      </c>
      <c r="J48" s="28"/>
      <c r="K48" s="28"/>
      <c r="L48" s="31">
        <f t="shared" si="1"/>
        <v>1800</v>
      </c>
      <c r="M48" s="32" t="s">
        <v>91</v>
      </c>
      <c r="N48" s="33" t="s">
        <v>209</v>
      </c>
    </row>
    <row r="49" spans="1:14" s="55" customFormat="1" ht="12.75" customHeight="1">
      <c r="A49" s="27" t="s">
        <v>111</v>
      </c>
      <c r="B49" s="163"/>
      <c r="C49" s="167"/>
      <c r="D49" s="28" t="s">
        <v>15</v>
      </c>
      <c r="E49" s="28" t="s">
        <v>19</v>
      </c>
      <c r="F49" s="28"/>
      <c r="G49" s="28">
        <v>1</v>
      </c>
      <c r="H49" s="28"/>
      <c r="I49" s="28"/>
      <c r="J49" s="28">
        <v>300</v>
      </c>
      <c r="K49" s="28"/>
      <c r="L49" s="31">
        <f t="shared" si="1"/>
        <v>300</v>
      </c>
      <c r="M49" s="32" t="s">
        <v>91</v>
      </c>
      <c r="N49" s="33" t="s">
        <v>209</v>
      </c>
    </row>
    <row r="50" spans="1:14" s="55" customFormat="1" ht="16.5" customHeight="1">
      <c r="A50" s="27" t="s">
        <v>112</v>
      </c>
      <c r="B50" s="163"/>
      <c r="C50" s="167"/>
      <c r="D50" s="28" t="s">
        <v>15</v>
      </c>
      <c r="E50" s="28" t="s">
        <v>19</v>
      </c>
      <c r="F50" s="28"/>
      <c r="G50" s="28">
        <v>1</v>
      </c>
      <c r="H50" s="28"/>
      <c r="I50" s="28"/>
      <c r="J50" s="28"/>
      <c r="K50" s="28">
        <v>300</v>
      </c>
      <c r="L50" s="31">
        <f t="shared" si="1"/>
        <v>300</v>
      </c>
      <c r="M50" s="32" t="s">
        <v>91</v>
      </c>
      <c r="N50" s="33" t="s">
        <v>204</v>
      </c>
    </row>
    <row r="51" spans="1:14" s="55" customFormat="1" ht="13.5" customHeight="1">
      <c r="A51" s="27" t="s">
        <v>113</v>
      </c>
      <c r="B51" s="163"/>
      <c r="C51" s="167"/>
      <c r="D51" s="28" t="s">
        <v>15</v>
      </c>
      <c r="E51" s="28" t="s">
        <v>19</v>
      </c>
      <c r="F51" s="28"/>
      <c r="G51" s="28"/>
      <c r="H51" s="28"/>
      <c r="I51" s="28"/>
      <c r="J51" s="28"/>
      <c r="K51" s="28"/>
      <c r="L51" s="31">
        <f t="shared" si="1"/>
        <v>0</v>
      </c>
      <c r="M51" s="32"/>
      <c r="N51" s="33" t="s">
        <v>27</v>
      </c>
    </row>
    <row r="52" spans="1:14" s="55" customFormat="1" ht="12.75" customHeight="1">
      <c r="A52" s="27" t="s">
        <v>114</v>
      </c>
      <c r="B52" s="164"/>
      <c r="C52" s="168"/>
      <c r="D52" s="28" t="s">
        <v>15</v>
      </c>
      <c r="E52" s="28" t="s">
        <v>19</v>
      </c>
      <c r="F52" s="28"/>
      <c r="G52" s="28"/>
      <c r="H52" s="28"/>
      <c r="I52" s="28"/>
      <c r="J52" s="28"/>
      <c r="K52" s="28"/>
      <c r="L52" s="31">
        <f t="shared" si="1"/>
        <v>0</v>
      </c>
      <c r="M52" s="32"/>
      <c r="N52" s="33" t="s">
        <v>27</v>
      </c>
    </row>
    <row r="53" spans="1:14" ht="12.75">
      <c r="A53" s="27"/>
      <c r="B53" s="56"/>
      <c r="C53" s="46"/>
      <c r="D53" s="28"/>
      <c r="E53" s="28"/>
      <c r="F53" s="28"/>
      <c r="G53" s="28"/>
      <c r="H53" s="28"/>
      <c r="I53" s="28"/>
      <c r="J53" s="28"/>
      <c r="K53" s="28"/>
      <c r="L53" s="31"/>
      <c r="M53" s="32"/>
      <c r="N53" s="33"/>
    </row>
    <row r="54" spans="1:14" ht="12.75">
      <c r="A54" s="27"/>
      <c r="B54" s="45"/>
      <c r="C54" s="46"/>
      <c r="D54" s="28"/>
      <c r="E54" s="28"/>
      <c r="F54" s="28"/>
      <c r="G54" s="28"/>
      <c r="H54" s="28"/>
      <c r="I54" s="28"/>
      <c r="J54" s="28"/>
      <c r="K54" s="28"/>
      <c r="L54" s="31"/>
      <c r="M54" s="32"/>
      <c r="N54" s="33"/>
    </row>
    <row r="55" spans="1:14" ht="12.75">
      <c r="A55" s="34"/>
      <c r="B55" s="29"/>
      <c r="C55" s="29"/>
      <c r="D55" s="29"/>
      <c r="E55" s="29"/>
      <c r="F55" s="35"/>
      <c r="G55" s="29"/>
      <c r="H55" s="29"/>
      <c r="I55" s="29"/>
      <c r="J55" s="29"/>
      <c r="K55" s="29"/>
      <c r="L55" s="36"/>
      <c r="M55" s="37"/>
      <c r="N55" s="38"/>
    </row>
    <row r="56" spans="1:14" s="55" customFormat="1" ht="13.5" thickBot="1">
      <c r="A56" s="68" t="s">
        <v>4</v>
      </c>
      <c r="B56" s="69" t="s">
        <v>115</v>
      </c>
      <c r="C56" s="69" t="s">
        <v>81</v>
      </c>
      <c r="D56" s="69" t="s">
        <v>80</v>
      </c>
      <c r="E56" s="69"/>
      <c r="F56" s="69">
        <f aca="true" t="shared" si="2" ref="F56:L56">SUM(F7:F55)</f>
        <v>95</v>
      </c>
      <c r="G56" s="69">
        <f t="shared" si="2"/>
        <v>86</v>
      </c>
      <c r="H56" s="69">
        <f t="shared" si="2"/>
        <v>0</v>
      </c>
      <c r="I56" s="69">
        <f t="shared" si="2"/>
        <v>9927</v>
      </c>
      <c r="J56" s="69">
        <f t="shared" si="2"/>
        <v>9838</v>
      </c>
      <c r="K56" s="69">
        <f t="shared" si="2"/>
        <v>8952</v>
      </c>
      <c r="L56" s="69">
        <f t="shared" si="2"/>
        <v>28717</v>
      </c>
      <c r="M56" s="70" t="s">
        <v>296</v>
      </c>
      <c r="N56" s="71"/>
    </row>
    <row r="57" spans="1:14" ht="12.75">
      <c r="A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0"/>
    </row>
    <row r="58" spans="1:14" ht="12.75">
      <c r="A58" s="72"/>
      <c r="B58" s="73"/>
      <c r="C58" s="74" t="s">
        <v>233</v>
      </c>
      <c r="D58" s="75"/>
      <c r="E58" s="76"/>
      <c r="H58" s="39"/>
      <c r="I58" s="39"/>
      <c r="J58" s="41"/>
      <c r="K58" s="41"/>
      <c r="L58" s="41"/>
      <c r="M58" s="41"/>
      <c r="N58" s="41"/>
    </row>
    <row r="59" spans="1:14" ht="12.75">
      <c r="A59" s="77" t="s">
        <v>28</v>
      </c>
      <c r="B59" s="74"/>
      <c r="C59" s="78">
        <v>0.8</v>
      </c>
      <c r="D59" s="79">
        <f>+SUM(L6:L25)</f>
        <v>2917</v>
      </c>
      <c r="E59" s="80">
        <f>C59*D59</f>
        <v>2333.6</v>
      </c>
      <c r="H59" s="39"/>
      <c r="I59" s="39"/>
      <c r="J59" s="41"/>
      <c r="K59" s="41"/>
      <c r="L59" s="42"/>
      <c r="M59" s="43"/>
      <c r="N59" s="44"/>
    </row>
    <row r="60" spans="1:14" ht="12.75">
      <c r="A60" s="74" t="s">
        <v>192</v>
      </c>
      <c r="B60" s="76"/>
      <c r="C60" s="81">
        <v>0.5</v>
      </c>
      <c r="D60" s="79">
        <f>SUM(L27:L52)</f>
        <v>25800</v>
      </c>
      <c r="E60" s="80">
        <f>C60*D60</f>
        <v>12900</v>
      </c>
      <c r="H60" s="39"/>
      <c r="I60" s="39"/>
      <c r="J60" s="41"/>
      <c r="K60" s="41"/>
      <c r="L60" s="42"/>
      <c r="M60" s="43"/>
      <c r="N60" s="43"/>
    </row>
    <row r="61" spans="1:14" ht="12.75">
      <c r="A61" s="77" t="s">
        <v>194</v>
      </c>
      <c r="B61" s="77"/>
      <c r="C61" s="77"/>
      <c r="D61" s="79">
        <f>SUM(D59:D60)</f>
        <v>28717</v>
      </c>
      <c r="E61" s="82">
        <f>SUM(E59:E60)</f>
        <v>15233.6</v>
      </c>
      <c r="H61" s="39"/>
      <c r="I61" s="39"/>
      <c r="J61" s="41"/>
      <c r="K61" s="41"/>
      <c r="L61" s="41"/>
      <c r="M61" s="43"/>
      <c r="N61" s="43"/>
    </row>
    <row r="62" spans="1:14" ht="12.75">
      <c r="A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ht="12.75">
      <c r="A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</sheetData>
  <sheetProtection/>
  <mergeCells count="18">
    <mergeCell ref="B47:B52"/>
    <mergeCell ref="C47:C52"/>
    <mergeCell ref="B2:C2"/>
    <mergeCell ref="F2:H2"/>
    <mergeCell ref="B27:B31"/>
    <mergeCell ref="C27:C31"/>
    <mergeCell ref="B32:B36"/>
    <mergeCell ref="C32:C36"/>
    <mergeCell ref="B37:B41"/>
    <mergeCell ref="B42:B46"/>
    <mergeCell ref="C37:C41"/>
    <mergeCell ref="C42:C46"/>
    <mergeCell ref="B7:B12"/>
    <mergeCell ref="B13:B18"/>
    <mergeCell ref="C7:C12"/>
    <mergeCell ref="C13:C18"/>
    <mergeCell ref="B19:B25"/>
    <mergeCell ref="C19:C25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SheetLayoutView="100" zoomScalePageLayoutView="0" workbookViewId="0" topLeftCell="A1">
      <selection activeCell="Q44" sqref="Q44"/>
    </sheetView>
  </sheetViews>
  <sheetFormatPr defaultColWidth="9.140625" defaultRowHeight="12.75"/>
  <cols>
    <col min="1" max="2" width="9.140625" style="16" customWidth="1"/>
    <col min="3" max="3" width="10.8515625" style="16" customWidth="1"/>
    <col min="4" max="4" width="9.140625" style="16" customWidth="1"/>
    <col min="5" max="5" width="11.140625" style="16" customWidth="1"/>
    <col min="6" max="12" width="9.140625" style="16" customWidth="1"/>
    <col min="13" max="13" width="32.140625" style="16" bestFit="1" customWidth="1"/>
    <col min="14" max="14" width="46.28125" style="16" bestFit="1" customWidth="1"/>
    <col min="15" max="16384" width="9.140625" style="16" customWidth="1"/>
  </cols>
  <sheetData>
    <row r="1" spans="1:14" ht="12.75">
      <c r="A1" s="12" t="s">
        <v>166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s="55" customFormat="1" ht="12" customHeight="1">
      <c r="A6" s="27" t="s">
        <v>96</v>
      </c>
      <c r="B6" s="162" t="s">
        <v>64</v>
      </c>
      <c r="C6" s="166" t="s">
        <v>65</v>
      </c>
      <c r="D6" s="28" t="s">
        <v>15</v>
      </c>
      <c r="E6" s="28" t="s">
        <v>19</v>
      </c>
      <c r="F6" s="28"/>
      <c r="G6" s="28">
        <v>4</v>
      </c>
      <c r="H6" s="28"/>
      <c r="I6" s="28">
        <v>1200</v>
      </c>
      <c r="J6" s="28"/>
      <c r="K6" s="28"/>
      <c r="L6" s="31">
        <f aca="true" t="shared" si="0" ref="L6:L34">SUM(I6:K6)</f>
        <v>1200</v>
      </c>
      <c r="M6" s="32" t="s">
        <v>91</v>
      </c>
      <c r="N6" s="33" t="s">
        <v>200</v>
      </c>
    </row>
    <row r="7" spans="1:14" s="55" customFormat="1" ht="12.75">
      <c r="A7" s="27" t="s">
        <v>97</v>
      </c>
      <c r="B7" s="163"/>
      <c r="C7" s="167"/>
      <c r="D7" s="28" t="s">
        <v>15</v>
      </c>
      <c r="E7" s="28" t="s">
        <v>19</v>
      </c>
      <c r="F7" s="28"/>
      <c r="G7" s="28">
        <v>4</v>
      </c>
      <c r="H7" s="28"/>
      <c r="I7" s="28"/>
      <c r="J7" s="28">
        <v>1200</v>
      </c>
      <c r="K7" s="28"/>
      <c r="L7" s="31">
        <f t="shared" si="0"/>
        <v>1200</v>
      </c>
      <c r="M7" s="32" t="s">
        <v>91</v>
      </c>
      <c r="N7" s="33" t="s">
        <v>200</v>
      </c>
    </row>
    <row r="8" spans="1:14" s="55" customFormat="1" ht="12.75">
      <c r="A8" s="27" t="s">
        <v>98</v>
      </c>
      <c r="B8" s="163"/>
      <c r="C8" s="167"/>
      <c r="D8" s="28" t="s">
        <v>15</v>
      </c>
      <c r="E8" s="28" t="s">
        <v>19</v>
      </c>
      <c r="F8" s="28"/>
      <c r="G8" s="28">
        <v>2</v>
      </c>
      <c r="H8" s="28"/>
      <c r="I8" s="28"/>
      <c r="J8" s="28"/>
      <c r="K8" s="28">
        <v>600</v>
      </c>
      <c r="L8" s="31">
        <f t="shared" si="0"/>
        <v>600</v>
      </c>
      <c r="M8" s="32" t="s">
        <v>91</v>
      </c>
      <c r="N8" s="33" t="s">
        <v>200</v>
      </c>
    </row>
    <row r="9" spans="1:14" s="55" customFormat="1" ht="12.75">
      <c r="A9" s="27" t="s">
        <v>99</v>
      </c>
      <c r="B9" s="163"/>
      <c r="C9" s="167"/>
      <c r="D9" s="28" t="s">
        <v>15</v>
      </c>
      <c r="E9" s="28" t="s">
        <v>19</v>
      </c>
      <c r="F9" s="28"/>
      <c r="G9" s="28">
        <v>3</v>
      </c>
      <c r="H9" s="28"/>
      <c r="I9" s="28">
        <v>900</v>
      </c>
      <c r="J9" s="28"/>
      <c r="K9" s="28"/>
      <c r="L9" s="31">
        <f t="shared" si="0"/>
        <v>900</v>
      </c>
      <c r="M9" s="32" t="s">
        <v>91</v>
      </c>
      <c r="N9" s="33" t="s">
        <v>200</v>
      </c>
    </row>
    <row r="10" spans="1:14" s="55" customFormat="1" ht="12.75">
      <c r="A10" s="27" t="s">
        <v>100</v>
      </c>
      <c r="B10" s="163"/>
      <c r="C10" s="167"/>
      <c r="D10" s="28" t="s">
        <v>15</v>
      </c>
      <c r="E10" s="28" t="s">
        <v>19</v>
      </c>
      <c r="F10" s="28"/>
      <c r="G10" s="28">
        <v>3</v>
      </c>
      <c r="H10" s="28"/>
      <c r="I10" s="28"/>
      <c r="J10" s="28">
        <v>900</v>
      </c>
      <c r="K10" s="28"/>
      <c r="L10" s="31">
        <f t="shared" si="0"/>
        <v>900</v>
      </c>
      <c r="M10" s="32" t="s">
        <v>91</v>
      </c>
      <c r="N10" s="33" t="s">
        <v>200</v>
      </c>
    </row>
    <row r="11" spans="1:14" s="55" customFormat="1" ht="12.75">
      <c r="A11" s="27" t="s">
        <v>101</v>
      </c>
      <c r="B11" s="162" t="s">
        <v>64</v>
      </c>
      <c r="C11" s="166" t="s">
        <v>65</v>
      </c>
      <c r="D11" s="28" t="s">
        <v>15</v>
      </c>
      <c r="E11" s="28" t="s">
        <v>19</v>
      </c>
      <c r="F11" s="28"/>
      <c r="G11" s="28">
        <v>3</v>
      </c>
      <c r="H11" s="28"/>
      <c r="I11" s="28"/>
      <c r="J11" s="28"/>
      <c r="K11" s="28">
        <v>900</v>
      </c>
      <c r="L11" s="31">
        <f t="shared" si="0"/>
        <v>900</v>
      </c>
      <c r="M11" s="32" t="s">
        <v>91</v>
      </c>
      <c r="N11" s="33" t="s">
        <v>200</v>
      </c>
    </row>
    <row r="12" spans="1:14" s="55" customFormat="1" ht="12.75">
      <c r="A12" s="27" t="s">
        <v>102</v>
      </c>
      <c r="B12" s="163"/>
      <c r="C12" s="167"/>
      <c r="D12" s="28" t="s">
        <v>15</v>
      </c>
      <c r="E12" s="28" t="s">
        <v>19</v>
      </c>
      <c r="F12" s="28"/>
      <c r="G12" s="28">
        <v>3</v>
      </c>
      <c r="H12" s="28"/>
      <c r="I12" s="28">
        <v>900</v>
      </c>
      <c r="J12" s="28"/>
      <c r="K12" s="28"/>
      <c r="L12" s="31">
        <f t="shared" si="0"/>
        <v>900</v>
      </c>
      <c r="M12" s="32" t="s">
        <v>91</v>
      </c>
      <c r="N12" s="33" t="s">
        <v>200</v>
      </c>
    </row>
    <row r="13" spans="1:14" s="55" customFormat="1" ht="12.75">
      <c r="A13" s="27" t="s">
        <v>103</v>
      </c>
      <c r="B13" s="163"/>
      <c r="C13" s="167"/>
      <c r="D13" s="28" t="s">
        <v>15</v>
      </c>
      <c r="E13" s="28" t="s">
        <v>19</v>
      </c>
      <c r="F13" s="28"/>
      <c r="G13" s="28">
        <v>2</v>
      </c>
      <c r="H13" s="28"/>
      <c r="I13" s="28"/>
      <c r="J13" s="28">
        <v>600</v>
      </c>
      <c r="K13" s="28"/>
      <c r="L13" s="31">
        <f t="shared" si="0"/>
        <v>600</v>
      </c>
      <c r="M13" s="32" t="s">
        <v>91</v>
      </c>
      <c r="N13" s="33" t="s">
        <v>200</v>
      </c>
    </row>
    <row r="14" spans="1:14" s="55" customFormat="1" ht="12.75">
      <c r="A14" s="27" t="s">
        <v>104</v>
      </c>
      <c r="B14" s="163"/>
      <c r="C14" s="167"/>
      <c r="D14" s="28" t="s">
        <v>15</v>
      </c>
      <c r="E14" s="28" t="s">
        <v>19</v>
      </c>
      <c r="F14" s="28"/>
      <c r="G14" s="28">
        <v>2</v>
      </c>
      <c r="H14" s="28"/>
      <c r="I14" s="28"/>
      <c r="J14" s="28"/>
      <c r="K14" s="28">
        <v>600</v>
      </c>
      <c r="L14" s="31">
        <f t="shared" si="0"/>
        <v>600</v>
      </c>
      <c r="M14" s="32" t="s">
        <v>91</v>
      </c>
      <c r="N14" s="33" t="s">
        <v>198</v>
      </c>
    </row>
    <row r="15" spans="1:14" s="55" customFormat="1" ht="12.75">
      <c r="A15" s="27" t="s">
        <v>105</v>
      </c>
      <c r="B15" s="163"/>
      <c r="C15" s="167"/>
      <c r="D15" s="28" t="s">
        <v>15</v>
      </c>
      <c r="E15" s="28" t="s">
        <v>19</v>
      </c>
      <c r="F15" s="28"/>
      <c r="G15" s="28">
        <v>2</v>
      </c>
      <c r="H15" s="28"/>
      <c r="I15" s="28">
        <v>600</v>
      </c>
      <c r="J15" s="28"/>
      <c r="K15" s="28"/>
      <c r="L15" s="31">
        <f t="shared" si="0"/>
        <v>600</v>
      </c>
      <c r="M15" s="32" t="s">
        <v>91</v>
      </c>
      <c r="N15" s="33" t="s">
        <v>198</v>
      </c>
    </row>
    <row r="16" spans="1:14" s="55" customFormat="1" ht="12.75" customHeight="1">
      <c r="A16" s="27" t="s">
        <v>116</v>
      </c>
      <c r="B16" s="162" t="s">
        <v>64</v>
      </c>
      <c r="C16" s="166" t="s">
        <v>65</v>
      </c>
      <c r="D16" s="28" t="s">
        <v>15</v>
      </c>
      <c r="E16" s="28" t="s">
        <v>19</v>
      </c>
      <c r="F16" s="28"/>
      <c r="G16" s="28">
        <v>1</v>
      </c>
      <c r="H16" s="28"/>
      <c r="I16" s="28"/>
      <c r="J16" s="28">
        <v>300</v>
      </c>
      <c r="K16" s="28"/>
      <c r="L16" s="31">
        <f t="shared" si="0"/>
        <v>300</v>
      </c>
      <c r="M16" s="32" t="s">
        <v>91</v>
      </c>
      <c r="N16" s="33" t="s">
        <v>223</v>
      </c>
    </row>
    <row r="17" spans="1:14" s="55" customFormat="1" ht="18" customHeight="1">
      <c r="A17" s="27" t="s">
        <v>117</v>
      </c>
      <c r="B17" s="163"/>
      <c r="C17" s="167"/>
      <c r="D17" s="28" t="s">
        <v>15</v>
      </c>
      <c r="E17" s="28" t="s">
        <v>19</v>
      </c>
      <c r="F17" s="28"/>
      <c r="G17" s="28">
        <v>1</v>
      </c>
      <c r="H17" s="28"/>
      <c r="I17" s="28"/>
      <c r="J17" s="28"/>
      <c r="K17" s="28">
        <v>300</v>
      </c>
      <c r="L17" s="31">
        <f t="shared" si="0"/>
        <v>300</v>
      </c>
      <c r="M17" s="32" t="s">
        <v>91</v>
      </c>
      <c r="N17" s="33" t="s">
        <v>200</v>
      </c>
    </row>
    <row r="18" spans="1:14" s="55" customFormat="1" ht="19.5" customHeight="1">
      <c r="A18" s="27" t="s">
        <v>118</v>
      </c>
      <c r="B18" s="163"/>
      <c r="C18" s="167"/>
      <c r="D18" s="28" t="s">
        <v>15</v>
      </c>
      <c r="E18" s="28" t="s">
        <v>19</v>
      </c>
      <c r="F18" s="28"/>
      <c r="G18" s="28">
        <v>4</v>
      </c>
      <c r="H18" s="28"/>
      <c r="I18" s="28">
        <v>1200</v>
      </c>
      <c r="J18" s="28"/>
      <c r="K18" s="28"/>
      <c r="L18" s="31">
        <f t="shared" si="0"/>
        <v>1200</v>
      </c>
      <c r="M18" s="32" t="s">
        <v>91</v>
      </c>
      <c r="N18" s="33" t="s">
        <v>200</v>
      </c>
    </row>
    <row r="19" spans="1:14" s="55" customFormat="1" ht="18.75" customHeight="1">
      <c r="A19" s="27" t="s">
        <v>119</v>
      </c>
      <c r="B19" s="163"/>
      <c r="C19" s="167"/>
      <c r="D19" s="28" t="s">
        <v>15</v>
      </c>
      <c r="E19" s="28" t="s">
        <v>19</v>
      </c>
      <c r="F19" s="28"/>
      <c r="G19" s="28">
        <v>2</v>
      </c>
      <c r="H19" s="28"/>
      <c r="I19" s="28"/>
      <c r="J19" s="28">
        <v>600</v>
      </c>
      <c r="K19" s="28"/>
      <c r="L19" s="31">
        <f t="shared" si="0"/>
        <v>600</v>
      </c>
      <c r="M19" s="32" t="s">
        <v>91</v>
      </c>
      <c r="N19" s="33" t="s">
        <v>200</v>
      </c>
    </row>
    <row r="20" spans="1:14" s="55" customFormat="1" ht="15.75" customHeight="1">
      <c r="A20" s="27" t="s">
        <v>120</v>
      </c>
      <c r="B20" s="163"/>
      <c r="C20" s="167"/>
      <c r="D20" s="28" t="s">
        <v>15</v>
      </c>
      <c r="E20" s="28" t="s">
        <v>19</v>
      </c>
      <c r="F20" s="28"/>
      <c r="G20" s="28">
        <v>5</v>
      </c>
      <c r="H20" s="28"/>
      <c r="I20" s="28"/>
      <c r="J20" s="28"/>
      <c r="K20" s="28">
        <v>1500</v>
      </c>
      <c r="L20" s="31">
        <f t="shared" si="0"/>
        <v>1500</v>
      </c>
      <c r="M20" s="32" t="s">
        <v>91</v>
      </c>
      <c r="N20" s="33" t="s">
        <v>200</v>
      </c>
    </row>
    <row r="21" spans="1:14" s="55" customFormat="1" ht="12.75">
      <c r="A21" s="27" t="s">
        <v>121</v>
      </c>
      <c r="B21" s="162" t="s">
        <v>64</v>
      </c>
      <c r="C21" s="166" t="s">
        <v>65</v>
      </c>
      <c r="D21" s="28" t="s">
        <v>15</v>
      </c>
      <c r="E21" s="28" t="s">
        <v>19</v>
      </c>
      <c r="F21" s="28"/>
      <c r="G21" s="28">
        <v>3</v>
      </c>
      <c r="H21" s="28"/>
      <c r="I21" s="28">
        <v>900</v>
      </c>
      <c r="J21" s="28"/>
      <c r="K21" s="28"/>
      <c r="L21" s="31">
        <f t="shared" si="0"/>
        <v>900</v>
      </c>
      <c r="M21" s="32" t="s">
        <v>91</v>
      </c>
      <c r="N21" s="33" t="s">
        <v>200</v>
      </c>
    </row>
    <row r="22" spans="1:14" s="55" customFormat="1" ht="12.75">
      <c r="A22" s="27" t="s">
        <v>122</v>
      </c>
      <c r="B22" s="163"/>
      <c r="C22" s="167"/>
      <c r="D22" s="28" t="s">
        <v>15</v>
      </c>
      <c r="E22" s="28" t="s">
        <v>19</v>
      </c>
      <c r="F22" s="28"/>
      <c r="G22" s="28">
        <v>2</v>
      </c>
      <c r="H22" s="28"/>
      <c r="I22" s="28"/>
      <c r="J22" s="28">
        <v>600</v>
      </c>
      <c r="K22" s="28"/>
      <c r="L22" s="31">
        <f t="shared" si="0"/>
        <v>600</v>
      </c>
      <c r="M22" s="32" t="s">
        <v>91</v>
      </c>
      <c r="N22" s="33" t="s">
        <v>198</v>
      </c>
    </row>
    <row r="23" spans="1:14" s="55" customFormat="1" ht="12.75">
      <c r="A23" s="27" t="s">
        <v>123</v>
      </c>
      <c r="B23" s="163"/>
      <c r="C23" s="167"/>
      <c r="D23" s="28" t="s">
        <v>15</v>
      </c>
      <c r="E23" s="28" t="s">
        <v>19</v>
      </c>
      <c r="F23" s="28"/>
      <c r="G23" s="28">
        <v>2</v>
      </c>
      <c r="H23" s="28"/>
      <c r="I23" s="28"/>
      <c r="J23" s="28"/>
      <c r="K23" s="28">
        <v>600</v>
      </c>
      <c r="L23" s="31">
        <f t="shared" si="0"/>
        <v>600</v>
      </c>
      <c r="M23" s="32" t="s">
        <v>91</v>
      </c>
      <c r="N23" s="33" t="s">
        <v>198</v>
      </c>
    </row>
    <row r="24" spans="1:14" s="55" customFormat="1" ht="12.75">
      <c r="A24" s="27" t="s">
        <v>124</v>
      </c>
      <c r="B24" s="163"/>
      <c r="C24" s="167"/>
      <c r="D24" s="28" t="s">
        <v>15</v>
      </c>
      <c r="E24" s="28" t="s">
        <v>19</v>
      </c>
      <c r="F24" s="28"/>
      <c r="G24" s="28">
        <v>2</v>
      </c>
      <c r="H24" s="28"/>
      <c r="I24" s="28">
        <v>600</v>
      </c>
      <c r="J24" s="28"/>
      <c r="K24" s="28"/>
      <c r="L24" s="31">
        <f t="shared" si="0"/>
        <v>600</v>
      </c>
      <c r="M24" s="32" t="s">
        <v>91</v>
      </c>
      <c r="N24" s="33" t="s">
        <v>198</v>
      </c>
    </row>
    <row r="25" spans="1:14" s="55" customFormat="1" ht="12.75">
      <c r="A25" s="27" t="s">
        <v>125</v>
      </c>
      <c r="B25" s="163"/>
      <c r="C25" s="167"/>
      <c r="D25" s="28" t="s">
        <v>15</v>
      </c>
      <c r="E25" s="28" t="s">
        <v>19</v>
      </c>
      <c r="F25" s="28"/>
      <c r="G25" s="28">
        <v>1</v>
      </c>
      <c r="H25" s="28"/>
      <c r="I25" s="28"/>
      <c r="J25" s="28">
        <v>300</v>
      </c>
      <c r="K25" s="28"/>
      <c r="L25" s="31">
        <f t="shared" si="0"/>
        <v>300</v>
      </c>
      <c r="M25" s="32" t="s">
        <v>91</v>
      </c>
      <c r="N25" s="33" t="s">
        <v>198</v>
      </c>
    </row>
    <row r="26" spans="1:14" s="55" customFormat="1" ht="12.75" customHeight="1">
      <c r="A26" s="27" t="s">
        <v>126</v>
      </c>
      <c r="B26" s="162" t="s">
        <v>64</v>
      </c>
      <c r="C26" s="166" t="s">
        <v>65</v>
      </c>
      <c r="D26" s="28" t="s">
        <v>15</v>
      </c>
      <c r="E26" s="28" t="s">
        <v>19</v>
      </c>
      <c r="F26" s="28"/>
      <c r="G26" s="28">
        <v>2</v>
      </c>
      <c r="H26" s="28"/>
      <c r="I26" s="28"/>
      <c r="J26" s="28"/>
      <c r="K26" s="28">
        <v>600</v>
      </c>
      <c r="L26" s="31">
        <f t="shared" si="0"/>
        <v>600</v>
      </c>
      <c r="M26" s="32" t="s">
        <v>91</v>
      </c>
      <c r="N26" s="33" t="s">
        <v>198</v>
      </c>
    </row>
    <row r="27" spans="1:14" s="55" customFormat="1" ht="12.75">
      <c r="A27" s="27" t="s">
        <v>127</v>
      </c>
      <c r="B27" s="163"/>
      <c r="C27" s="167"/>
      <c r="D27" s="28" t="s">
        <v>15</v>
      </c>
      <c r="E27" s="28" t="s">
        <v>19</v>
      </c>
      <c r="F27" s="28"/>
      <c r="G27" s="28">
        <v>5</v>
      </c>
      <c r="H27" s="28"/>
      <c r="I27" s="28">
        <v>1500</v>
      </c>
      <c r="J27" s="28"/>
      <c r="K27" s="28"/>
      <c r="L27" s="31">
        <f t="shared" si="0"/>
        <v>1500</v>
      </c>
      <c r="M27" s="32" t="s">
        <v>91</v>
      </c>
      <c r="N27" s="33" t="s">
        <v>200</v>
      </c>
    </row>
    <row r="28" spans="1:14" s="55" customFormat="1" ht="12.75">
      <c r="A28" s="27" t="s">
        <v>128</v>
      </c>
      <c r="B28" s="163"/>
      <c r="C28" s="167"/>
      <c r="D28" s="28" t="s">
        <v>15</v>
      </c>
      <c r="E28" s="28" t="s">
        <v>19</v>
      </c>
      <c r="F28" s="28"/>
      <c r="G28" s="28">
        <v>2</v>
      </c>
      <c r="H28" s="28"/>
      <c r="I28" s="28"/>
      <c r="J28" s="28">
        <v>1200</v>
      </c>
      <c r="K28" s="28"/>
      <c r="L28" s="31">
        <f t="shared" si="0"/>
        <v>1200</v>
      </c>
      <c r="M28" s="32" t="s">
        <v>91</v>
      </c>
      <c r="N28" s="33" t="s">
        <v>200</v>
      </c>
    </row>
    <row r="29" spans="1:14" s="55" customFormat="1" ht="12.75">
      <c r="A29" s="27" t="s">
        <v>129</v>
      </c>
      <c r="B29" s="163"/>
      <c r="C29" s="167"/>
      <c r="D29" s="28" t="s">
        <v>15</v>
      </c>
      <c r="E29" s="28" t="s">
        <v>19</v>
      </c>
      <c r="F29" s="28"/>
      <c r="G29" s="28">
        <v>5</v>
      </c>
      <c r="H29" s="28"/>
      <c r="I29" s="28"/>
      <c r="J29" s="28"/>
      <c r="K29" s="28">
        <v>1500</v>
      </c>
      <c r="L29" s="31">
        <f t="shared" si="0"/>
        <v>1500</v>
      </c>
      <c r="M29" s="32" t="s">
        <v>91</v>
      </c>
      <c r="N29" s="33" t="s">
        <v>200</v>
      </c>
    </row>
    <row r="30" spans="1:14" s="55" customFormat="1" ht="12.75">
      <c r="A30" s="27" t="s">
        <v>130</v>
      </c>
      <c r="B30" s="163"/>
      <c r="C30" s="167"/>
      <c r="D30" s="28" t="s">
        <v>15</v>
      </c>
      <c r="E30" s="28" t="s">
        <v>19</v>
      </c>
      <c r="F30" s="28"/>
      <c r="G30" s="28">
        <v>1</v>
      </c>
      <c r="H30" s="28"/>
      <c r="I30" s="28">
        <v>300</v>
      </c>
      <c r="J30" s="28"/>
      <c r="K30" s="28"/>
      <c r="L30" s="31">
        <f t="shared" si="0"/>
        <v>300</v>
      </c>
      <c r="M30" s="32" t="s">
        <v>91</v>
      </c>
      <c r="N30" s="33" t="s">
        <v>200</v>
      </c>
    </row>
    <row r="31" spans="1:14" s="55" customFormat="1" ht="12.75" customHeight="1">
      <c r="A31" s="27" t="s">
        <v>133</v>
      </c>
      <c r="B31" s="163"/>
      <c r="C31" s="167"/>
      <c r="D31" s="28" t="s">
        <v>15</v>
      </c>
      <c r="E31" s="28" t="s">
        <v>19</v>
      </c>
      <c r="F31" s="28"/>
      <c r="G31" s="28"/>
      <c r="H31" s="28"/>
      <c r="I31" s="28"/>
      <c r="J31" s="28"/>
      <c r="K31" s="28"/>
      <c r="L31" s="31">
        <f>SUM(I31:K31)</f>
        <v>0</v>
      </c>
      <c r="M31" s="32"/>
      <c r="N31" s="33" t="s">
        <v>27</v>
      </c>
    </row>
    <row r="32" spans="1:14" s="55" customFormat="1" ht="12.75">
      <c r="A32" s="27" t="s">
        <v>134</v>
      </c>
      <c r="B32" s="164"/>
      <c r="C32" s="168"/>
      <c r="D32" s="28" t="s">
        <v>15</v>
      </c>
      <c r="E32" s="28" t="s">
        <v>19</v>
      </c>
      <c r="F32" s="28"/>
      <c r="G32" s="28"/>
      <c r="H32" s="28"/>
      <c r="I32" s="28"/>
      <c r="J32" s="28"/>
      <c r="K32" s="28"/>
      <c r="L32" s="31">
        <f>SUM(I32:K32)</f>
        <v>0</v>
      </c>
      <c r="M32" s="32"/>
      <c r="N32" s="33" t="s">
        <v>27</v>
      </c>
    </row>
    <row r="33" spans="1:14" s="55" customFormat="1" ht="22.5" customHeight="1">
      <c r="A33" s="27" t="s">
        <v>131</v>
      </c>
      <c r="B33" s="59" t="s">
        <v>239</v>
      </c>
      <c r="C33" s="60" t="s">
        <v>240</v>
      </c>
      <c r="D33" s="28" t="s">
        <v>15</v>
      </c>
      <c r="E33" s="28" t="s">
        <v>19</v>
      </c>
      <c r="F33" s="28"/>
      <c r="G33" s="28">
        <v>1</v>
      </c>
      <c r="H33" s="28"/>
      <c r="I33" s="28"/>
      <c r="J33" s="28">
        <v>300</v>
      </c>
      <c r="K33" s="28"/>
      <c r="L33" s="31">
        <f t="shared" si="0"/>
        <v>300</v>
      </c>
      <c r="M33" s="32" t="s">
        <v>91</v>
      </c>
      <c r="N33" s="33" t="s">
        <v>201</v>
      </c>
    </row>
    <row r="34" spans="1:14" s="55" customFormat="1" ht="25.5">
      <c r="A34" s="27" t="s">
        <v>132</v>
      </c>
      <c r="B34" s="59" t="s">
        <v>239</v>
      </c>
      <c r="C34" s="60" t="s">
        <v>240</v>
      </c>
      <c r="D34" s="28" t="s">
        <v>15</v>
      </c>
      <c r="E34" s="28" t="s">
        <v>19</v>
      </c>
      <c r="F34" s="28"/>
      <c r="G34" s="28">
        <v>1</v>
      </c>
      <c r="H34" s="28"/>
      <c r="I34" s="28"/>
      <c r="J34" s="28"/>
      <c r="K34" s="28"/>
      <c r="L34" s="31">
        <f t="shared" si="0"/>
        <v>0</v>
      </c>
      <c r="M34" s="32" t="s">
        <v>91</v>
      </c>
      <c r="N34" s="33" t="s">
        <v>202</v>
      </c>
    </row>
    <row r="35" spans="1:14" ht="12.75">
      <c r="A35" s="34"/>
      <c r="B35" s="29"/>
      <c r="C35" s="29"/>
      <c r="D35" s="29"/>
      <c r="E35" s="29"/>
      <c r="F35" s="35"/>
      <c r="G35" s="29"/>
      <c r="H35" s="29"/>
      <c r="I35" s="29"/>
      <c r="J35" s="29"/>
      <c r="K35" s="29"/>
      <c r="L35" s="36"/>
      <c r="M35" s="37"/>
      <c r="N35" s="38"/>
    </row>
    <row r="36" spans="1:14" s="55" customFormat="1" ht="13.5" thickBot="1">
      <c r="A36" s="68" t="s">
        <v>4</v>
      </c>
      <c r="B36" s="69" t="s">
        <v>115</v>
      </c>
      <c r="C36" s="69" t="s">
        <v>81</v>
      </c>
      <c r="D36" s="69" t="s">
        <v>149</v>
      </c>
      <c r="E36" s="69"/>
      <c r="F36" s="69">
        <f aca="true" t="shared" si="1" ref="F36:L36">SUM(F6:F35)</f>
        <v>0</v>
      </c>
      <c r="G36" s="69">
        <f t="shared" si="1"/>
        <v>68</v>
      </c>
      <c r="H36" s="69">
        <f t="shared" si="1"/>
        <v>0</v>
      </c>
      <c r="I36" s="69">
        <f t="shared" si="1"/>
        <v>8100</v>
      </c>
      <c r="J36" s="69">
        <f t="shared" si="1"/>
        <v>6000</v>
      </c>
      <c r="K36" s="69">
        <f t="shared" si="1"/>
        <v>6600</v>
      </c>
      <c r="L36" s="69">
        <f t="shared" si="1"/>
        <v>20700</v>
      </c>
      <c r="M36" s="70" t="s">
        <v>296</v>
      </c>
      <c r="N36" s="71"/>
    </row>
    <row r="37" spans="1:14" ht="12.75">
      <c r="A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</row>
    <row r="38" spans="1:14" ht="12.75">
      <c r="A38" s="72"/>
      <c r="B38" s="73"/>
      <c r="C38" s="74" t="s">
        <v>233</v>
      </c>
      <c r="D38" s="75"/>
      <c r="E38" s="76"/>
      <c r="H38" s="39"/>
      <c r="I38" s="39"/>
      <c r="J38" s="41"/>
      <c r="K38" s="41"/>
      <c r="L38" s="41"/>
      <c r="M38" s="41"/>
      <c r="N38" s="41"/>
    </row>
    <row r="39" spans="1:14" ht="12.75">
      <c r="A39" s="74" t="s">
        <v>192</v>
      </c>
      <c r="B39" s="76"/>
      <c r="C39" s="81">
        <v>0.5</v>
      </c>
      <c r="D39" s="79">
        <f>SUM(L6:L34)</f>
        <v>20700</v>
      </c>
      <c r="E39" s="80">
        <f>C39*D39</f>
        <v>10350</v>
      </c>
      <c r="H39" s="39"/>
      <c r="I39" s="39"/>
      <c r="J39" s="41"/>
      <c r="K39" s="41"/>
      <c r="L39" s="42"/>
      <c r="M39" s="43"/>
      <c r="N39" s="43"/>
    </row>
    <row r="40" spans="1:14" ht="12.75">
      <c r="A40" s="77" t="s">
        <v>194</v>
      </c>
      <c r="B40" s="77"/>
      <c r="C40" s="77"/>
      <c r="D40" s="79">
        <f>SUM(D39:D39)</f>
        <v>20700</v>
      </c>
      <c r="E40" s="82">
        <f>SUM(E39:E39)</f>
        <v>10350</v>
      </c>
      <c r="H40" s="39"/>
      <c r="I40" s="39"/>
      <c r="J40" s="41"/>
      <c r="K40" s="41"/>
      <c r="L40" s="41"/>
      <c r="M40" s="43"/>
      <c r="N40" s="43"/>
    </row>
    <row r="41" spans="1:14" ht="12.75">
      <c r="A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</row>
    <row r="42" spans="1:14" ht="12.75">
      <c r="A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</sheetData>
  <sheetProtection/>
  <mergeCells count="12">
    <mergeCell ref="B16:B20"/>
    <mergeCell ref="B21:B25"/>
    <mergeCell ref="C16:C20"/>
    <mergeCell ref="C21:C25"/>
    <mergeCell ref="B26:B32"/>
    <mergeCell ref="C26:C32"/>
    <mergeCell ref="B2:C2"/>
    <mergeCell ref="F2:H2"/>
    <mergeCell ref="B6:B10"/>
    <mergeCell ref="C6:C10"/>
    <mergeCell ref="B11:B15"/>
    <mergeCell ref="C11:C15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zoomScalePageLayoutView="0" workbookViewId="0" topLeftCell="A1">
      <selection activeCell="Q44" sqref="Q44"/>
    </sheetView>
  </sheetViews>
  <sheetFormatPr defaultColWidth="9.140625" defaultRowHeight="12.75"/>
  <cols>
    <col min="1" max="2" width="9.140625" style="16" customWidth="1"/>
    <col min="3" max="3" width="10.8515625" style="16" customWidth="1"/>
    <col min="4" max="4" width="9.140625" style="16" customWidth="1"/>
    <col min="5" max="5" width="11.140625" style="16" customWidth="1"/>
    <col min="6" max="12" width="9.140625" style="16" customWidth="1"/>
    <col min="13" max="13" width="30.140625" style="16" bestFit="1" customWidth="1"/>
    <col min="14" max="14" width="34.140625" style="16" bestFit="1" customWidth="1"/>
    <col min="15" max="16384" width="9.140625" style="16" customWidth="1"/>
  </cols>
  <sheetData>
    <row r="1" spans="1:14" ht="12.75">
      <c r="A1" s="12" t="s">
        <v>167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ht="12.75">
      <c r="A6" s="27" t="s">
        <v>242</v>
      </c>
      <c r="B6" s="29"/>
      <c r="C6" s="29"/>
      <c r="D6" s="28" t="s">
        <v>15</v>
      </c>
      <c r="E6" s="28" t="s">
        <v>243</v>
      </c>
      <c r="F6" s="28"/>
      <c r="G6" s="28"/>
      <c r="H6" s="28"/>
      <c r="I6" s="28"/>
      <c r="J6" s="28"/>
      <c r="K6" s="28"/>
      <c r="L6" s="31">
        <f>SUM(I6:K6)</f>
        <v>0</v>
      </c>
      <c r="M6" s="32" t="s">
        <v>245</v>
      </c>
      <c r="N6" s="33" t="s">
        <v>244</v>
      </c>
    </row>
    <row r="7" spans="1:14" s="55" customFormat="1" ht="12.75" customHeight="1">
      <c r="A7" s="27" t="s">
        <v>20</v>
      </c>
      <c r="B7" s="162" t="s">
        <v>64</v>
      </c>
      <c r="C7" s="166" t="s">
        <v>65</v>
      </c>
      <c r="D7" s="28" t="s">
        <v>15</v>
      </c>
      <c r="E7" s="28" t="s">
        <v>22</v>
      </c>
      <c r="F7" s="28">
        <v>10</v>
      </c>
      <c r="G7" s="28"/>
      <c r="H7" s="28"/>
      <c r="I7" s="28">
        <v>320</v>
      </c>
      <c r="J7" s="28"/>
      <c r="K7" s="28"/>
      <c r="L7" s="31">
        <f>SUM(I7:K7)</f>
        <v>320</v>
      </c>
      <c r="M7" s="32" t="s">
        <v>91</v>
      </c>
      <c r="N7" s="33" t="s">
        <v>205</v>
      </c>
    </row>
    <row r="8" spans="1:14" s="55" customFormat="1" ht="12.75">
      <c r="A8" s="27" t="s">
        <v>21</v>
      </c>
      <c r="B8" s="163"/>
      <c r="C8" s="167"/>
      <c r="D8" s="28" t="s">
        <v>15</v>
      </c>
      <c r="E8" s="28" t="s">
        <v>22</v>
      </c>
      <c r="F8" s="28">
        <v>1</v>
      </c>
      <c r="G8" s="28"/>
      <c r="H8" s="28"/>
      <c r="I8" s="28"/>
      <c r="J8" s="28">
        <v>21</v>
      </c>
      <c r="K8" s="28"/>
      <c r="L8" s="31">
        <f aca="true" t="shared" si="0" ref="L8:L17">SUM(I8:K8)</f>
        <v>21</v>
      </c>
      <c r="M8" s="32" t="s">
        <v>91</v>
      </c>
      <c r="N8" s="33" t="s">
        <v>212</v>
      </c>
    </row>
    <row r="9" spans="1:14" s="55" customFormat="1" ht="12.75">
      <c r="A9" s="27" t="s">
        <v>23</v>
      </c>
      <c r="B9" s="163"/>
      <c r="C9" s="167"/>
      <c r="D9" s="28" t="s">
        <v>15</v>
      </c>
      <c r="E9" s="28" t="s">
        <v>22</v>
      </c>
      <c r="F9" s="28">
        <v>2</v>
      </c>
      <c r="G9" s="28"/>
      <c r="H9" s="28"/>
      <c r="I9" s="28"/>
      <c r="J9" s="28"/>
      <c r="K9" s="28">
        <v>200</v>
      </c>
      <c r="L9" s="31">
        <f t="shared" si="0"/>
        <v>200</v>
      </c>
      <c r="M9" s="32" t="s">
        <v>91</v>
      </c>
      <c r="N9" s="33" t="s">
        <v>252</v>
      </c>
    </row>
    <row r="10" spans="1:14" s="55" customFormat="1" ht="12.75">
      <c r="A10" s="27" t="s">
        <v>25</v>
      </c>
      <c r="B10" s="163"/>
      <c r="C10" s="167"/>
      <c r="D10" s="28" t="s">
        <v>15</v>
      </c>
      <c r="E10" s="28" t="s">
        <v>22</v>
      </c>
      <c r="F10" s="28">
        <v>6</v>
      </c>
      <c r="G10" s="28"/>
      <c r="H10" s="28"/>
      <c r="I10" s="28">
        <v>192</v>
      </c>
      <c r="J10" s="28"/>
      <c r="K10" s="28"/>
      <c r="L10" s="31">
        <f t="shared" si="0"/>
        <v>192</v>
      </c>
      <c r="M10" s="32" t="s">
        <v>91</v>
      </c>
      <c r="N10" s="33" t="s">
        <v>253</v>
      </c>
    </row>
    <row r="11" spans="1:14" s="55" customFormat="1" ht="12.75">
      <c r="A11" s="27" t="s">
        <v>31</v>
      </c>
      <c r="B11" s="163"/>
      <c r="C11" s="167"/>
      <c r="D11" s="28" t="s">
        <v>15</v>
      </c>
      <c r="E11" s="28" t="s">
        <v>22</v>
      </c>
      <c r="F11" s="28">
        <v>8</v>
      </c>
      <c r="G11" s="28"/>
      <c r="H11" s="28"/>
      <c r="I11" s="28"/>
      <c r="J11" s="28">
        <v>256</v>
      </c>
      <c r="K11" s="28"/>
      <c r="L11" s="31">
        <f t="shared" si="0"/>
        <v>256</v>
      </c>
      <c r="M11" s="32" t="s">
        <v>91</v>
      </c>
      <c r="N11" s="33" t="s">
        <v>253</v>
      </c>
    </row>
    <row r="12" spans="1:14" s="55" customFormat="1" ht="12.75">
      <c r="A12" s="27" t="s">
        <v>32</v>
      </c>
      <c r="B12" s="163"/>
      <c r="C12" s="167"/>
      <c r="D12" s="28" t="s">
        <v>15</v>
      </c>
      <c r="E12" s="28" t="s">
        <v>22</v>
      </c>
      <c r="F12" s="28">
        <v>6</v>
      </c>
      <c r="G12" s="28"/>
      <c r="H12" s="28"/>
      <c r="I12" s="28"/>
      <c r="J12" s="28"/>
      <c r="K12" s="28">
        <v>192</v>
      </c>
      <c r="L12" s="31">
        <f t="shared" si="0"/>
        <v>192</v>
      </c>
      <c r="M12" s="32" t="s">
        <v>91</v>
      </c>
      <c r="N12" s="33" t="s">
        <v>253</v>
      </c>
    </row>
    <row r="13" spans="1:14" s="55" customFormat="1" ht="12.75">
      <c r="A13" s="27" t="s">
        <v>33</v>
      </c>
      <c r="B13" s="163"/>
      <c r="C13" s="167"/>
      <c r="D13" s="28" t="s">
        <v>15</v>
      </c>
      <c r="E13" s="28" t="s">
        <v>22</v>
      </c>
      <c r="F13" s="28">
        <v>8</v>
      </c>
      <c r="G13" s="28"/>
      <c r="H13" s="28"/>
      <c r="I13" s="28">
        <v>192</v>
      </c>
      <c r="J13" s="28"/>
      <c r="K13" s="28"/>
      <c r="L13" s="31">
        <f t="shared" si="0"/>
        <v>192</v>
      </c>
      <c r="M13" s="32" t="s">
        <v>91</v>
      </c>
      <c r="N13" s="33" t="s">
        <v>253</v>
      </c>
    </row>
    <row r="14" spans="1:14" s="55" customFormat="1" ht="12.75" customHeight="1">
      <c r="A14" s="27" t="s">
        <v>34</v>
      </c>
      <c r="B14" s="162" t="s">
        <v>64</v>
      </c>
      <c r="C14" s="166" t="s">
        <v>65</v>
      </c>
      <c r="D14" s="28" t="s">
        <v>15</v>
      </c>
      <c r="E14" s="28" t="s">
        <v>22</v>
      </c>
      <c r="F14" s="28">
        <v>6</v>
      </c>
      <c r="G14" s="28"/>
      <c r="H14" s="28"/>
      <c r="I14" s="28"/>
      <c r="J14" s="28">
        <v>192</v>
      </c>
      <c r="K14" s="28"/>
      <c r="L14" s="31">
        <f t="shared" si="0"/>
        <v>192</v>
      </c>
      <c r="M14" s="32" t="s">
        <v>91</v>
      </c>
      <c r="N14" s="33" t="s">
        <v>253</v>
      </c>
    </row>
    <row r="15" spans="1:14" s="55" customFormat="1" ht="12.75">
      <c r="A15" s="27" t="s">
        <v>35</v>
      </c>
      <c r="B15" s="163"/>
      <c r="C15" s="167"/>
      <c r="D15" s="28" t="s">
        <v>15</v>
      </c>
      <c r="E15" s="28" t="s">
        <v>22</v>
      </c>
      <c r="F15" s="28">
        <v>5</v>
      </c>
      <c r="G15" s="28"/>
      <c r="H15" s="28"/>
      <c r="I15" s="28"/>
      <c r="J15" s="28"/>
      <c r="K15" s="28">
        <v>160</v>
      </c>
      <c r="L15" s="31">
        <f t="shared" si="0"/>
        <v>160</v>
      </c>
      <c r="M15" s="32" t="s">
        <v>91</v>
      </c>
      <c r="N15" s="33" t="s">
        <v>253</v>
      </c>
    </row>
    <row r="16" spans="1:14" s="55" customFormat="1" ht="12.75">
      <c r="A16" s="27" t="s">
        <v>36</v>
      </c>
      <c r="B16" s="163"/>
      <c r="C16" s="167"/>
      <c r="D16" s="28" t="s">
        <v>15</v>
      </c>
      <c r="E16" s="28" t="s">
        <v>22</v>
      </c>
      <c r="F16" s="28">
        <v>6</v>
      </c>
      <c r="G16" s="28"/>
      <c r="H16" s="28"/>
      <c r="I16" s="28">
        <v>192</v>
      </c>
      <c r="J16" s="28"/>
      <c r="K16" s="28"/>
      <c r="L16" s="31">
        <f t="shared" si="0"/>
        <v>192</v>
      </c>
      <c r="M16" s="32" t="s">
        <v>91</v>
      </c>
      <c r="N16" s="33" t="s">
        <v>253</v>
      </c>
    </row>
    <row r="17" spans="1:14" s="55" customFormat="1" ht="12.75">
      <c r="A17" s="27" t="s">
        <v>37</v>
      </c>
      <c r="B17" s="163"/>
      <c r="C17" s="167"/>
      <c r="D17" s="28" t="s">
        <v>15</v>
      </c>
      <c r="E17" s="28" t="s">
        <v>22</v>
      </c>
      <c r="F17" s="28">
        <v>9</v>
      </c>
      <c r="G17" s="28"/>
      <c r="H17" s="28"/>
      <c r="I17" s="28"/>
      <c r="J17" s="28">
        <v>72</v>
      </c>
      <c r="K17" s="28"/>
      <c r="L17" s="31">
        <f t="shared" si="0"/>
        <v>72</v>
      </c>
      <c r="M17" s="32" t="s">
        <v>91</v>
      </c>
      <c r="N17" s="33" t="s">
        <v>254</v>
      </c>
    </row>
    <row r="18" spans="1:14" s="55" customFormat="1" ht="12.75" customHeight="1">
      <c r="A18" s="27" t="s">
        <v>38</v>
      </c>
      <c r="B18" s="163"/>
      <c r="C18" s="167"/>
      <c r="D18" s="28" t="s">
        <v>15</v>
      </c>
      <c r="E18" s="28" t="s">
        <v>22</v>
      </c>
      <c r="F18" s="28"/>
      <c r="G18" s="28"/>
      <c r="H18" s="28"/>
      <c r="I18" s="28"/>
      <c r="J18" s="28"/>
      <c r="K18" s="28"/>
      <c r="L18" s="31">
        <f>SUM(I18:K18)</f>
        <v>0</v>
      </c>
      <c r="M18" s="32"/>
      <c r="N18" s="33" t="s">
        <v>27</v>
      </c>
    </row>
    <row r="19" spans="1:14" s="55" customFormat="1" ht="12.75">
      <c r="A19" s="27" t="s">
        <v>39</v>
      </c>
      <c r="B19" s="163"/>
      <c r="C19" s="167"/>
      <c r="D19" s="28" t="s">
        <v>15</v>
      </c>
      <c r="E19" s="28" t="s">
        <v>22</v>
      </c>
      <c r="F19" s="28"/>
      <c r="G19" s="28"/>
      <c r="H19" s="28"/>
      <c r="I19" s="28"/>
      <c r="J19" s="28"/>
      <c r="K19" s="28"/>
      <c r="L19" s="31"/>
      <c r="M19" s="32"/>
      <c r="N19" s="33" t="s">
        <v>27</v>
      </c>
    </row>
    <row r="20" spans="1:14" s="55" customFormat="1" ht="12.75">
      <c r="A20" s="27" t="s">
        <v>40</v>
      </c>
      <c r="B20" s="163"/>
      <c r="C20" s="167"/>
      <c r="D20" s="28" t="s">
        <v>15</v>
      </c>
      <c r="E20" s="28" t="s">
        <v>22</v>
      </c>
      <c r="F20" s="28"/>
      <c r="G20" s="28"/>
      <c r="H20" s="28"/>
      <c r="I20" s="28"/>
      <c r="J20" s="28"/>
      <c r="K20" s="28"/>
      <c r="L20" s="31"/>
      <c r="M20" s="32"/>
      <c r="N20" s="33" t="s">
        <v>27</v>
      </c>
    </row>
    <row r="21" spans="1:14" s="57" customFormat="1" ht="12.75">
      <c r="A21" s="30" t="s">
        <v>274</v>
      </c>
      <c r="B21" s="164"/>
      <c r="C21" s="168"/>
      <c r="D21" s="28" t="s">
        <v>15</v>
      </c>
      <c r="E21" s="28" t="s">
        <v>22</v>
      </c>
      <c r="F21" s="30">
        <v>5</v>
      </c>
      <c r="G21" s="28"/>
      <c r="H21" s="28"/>
      <c r="I21" s="28">
        <v>50</v>
      </c>
      <c r="J21" s="28"/>
      <c r="K21" s="28"/>
      <c r="L21" s="31">
        <f>SUM(I21:K21)</f>
        <v>50</v>
      </c>
      <c r="M21" s="32" t="s">
        <v>91</v>
      </c>
      <c r="N21" s="33" t="s">
        <v>275</v>
      </c>
    </row>
    <row r="22" spans="1:14" ht="12.75">
      <c r="A22" s="28"/>
      <c r="B22" s="28"/>
      <c r="C22" s="28"/>
      <c r="D22" s="28"/>
      <c r="E22" s="29"/>
      <c r="F22" s="30"/>
      <c r="G22" s="28"/>
      <c r="H22" s="28"/>
      <c r="I22" s="28"/>
      <c r="J22" s="28"/>
      <c r="K22" s="28"/>
      <c r="L22" s="31"/>
      <c r="M22" s="32"/>
      <c r="N22" s="33"/>
    </row>
    <row r="23" spans="1:14" s="55" customFormat="1" ht="12.75" customHeight="1">
      <c r="A23" s="27" t="s">
        <v>17</v>
      </c>
      <c r="B23" s="162" t="s">
        <v>64</v>
      </c>
      <c r="C23" s="166" t="s">
        <v>65</v>
      </c>
      <c r="D23" s="28" t="s">
        <v>15</v>
      </c>
      <c r="E23" s="28" t="s">
        <v>19</v>
      </c>
      <c r="F23" s="28"/>
      <c r="G23" s="28">
        <v>1</v>
      </c>
      <c r="H23" s="28"/>
      <c r="I23" s="28">
        <v>300</v>
      </c>
      <c r="J23" s="28"/>
      <c r="K23" s="28"/>
      <c r="L23" s="31">
        <f aca="true" t="shared" si="1" ref="L23:L30">SUM(I23:K23)</f>
        <v>300</v>
      </c>
      <c r="M23" s="32" t="s">
        <v>91</v>
      </c>
      <c r="N23" s="33" t="s">
        <v>195</v>
      </c>
    </row>
    <row r="24" spans="1:14" s="55" customFormat="1" ht="12.75">
      <c r="A24" s="27" t="s">
        <v>18</v>
      </c>
      <c r="B24" s="163"/>
      <c r="C24" s="167"/>
      <c r="D24" s="28" t="s">
        <v>15</v>
      </c>
      <c r="E24" s="28" t="s">
        <v>19</v>
      </c>
      <c r="F24" s="28"/>
      <c r="G24" s="28">
        <v>1</v>
      </c>
      <c r="H24" s="28"/>
      <c r="I24" s="28"/>
      <c r="J24" s="28">
        <v>300</v>
      </c>
      <c r="K24" s="28"/>
      <c r="L24" s="31">
        <f t="shared" si="1"/>
        <v>300</v>
      </c>
      <c r="M24" s="32" t="s">
        <v>91</v>
      </c>
      <c r="N24" s="33" t="s">
        <v>195</v>
      </c>
    </row>
    <row r="25" spans="1:14" s="55" customFormat="1" ht="12.75">
      <c r="A25" s="27" t="s">
        <v>26</v>
      </c>
      <c r="B25" s="163"/>
      <c r="C25" s="167"/>
      <c r="D25" s="28" t="s">
        <v>15</v>
      </c>
      <c r="E25" s="28" t="s">
        <v>19</v>
      </c>
      <c r="F25" s="28"/>
      <c r="G25" s="28">
        <v>5</v>
      </c>
      <c r="H25" s="28"/>
      <c r="I25" s="28"/>
      <c r="J25" s="28"/>
      <c r="K25" s="28">
        <v>1500</v>
      </c>
      <c r="L25" s="31">
        <f t="shared" si="1"/>
        <v>1500</v>
      </c>
      <c r="M25" s="32" t="s">
        <v>91</v>
      </c>
      <c r="N25" s="33" t="s">
        <v>203</v>
      </c>
    </row>
    <row r="26" spans="1:14" s="55" customFormat="1" ht="12.75">
      <c r="A26" s="27" t="s">
        <v>29</v>
      </c>
      <c r="B26" s="163"/>
      <c r="C26" s="167"/>
      <c r="D26" s="28" t="s">
        <v>15</v>
      </c>
      <c r="E26" s="28" t="s">
        <v>19</v>
      </c>
      <c r="F26" s="28"/>
      <c r="G26" s="28">
        <v>2</v>
      </c>
      <c r="H26" s="28"/>
      <c r="I26" s="28">
        <v>600</v>
      </c>
      <c r="J26" s="28"/>
      <c r="K26" s="28"/>
      <c r="L26" s="31">
        <f t="shared" si="1"/>
        <v>600</v>
      </c>
      <c r="M26" s="32" t="s">
        <v>91</v>
      </c>
      <c r="N26" s="33" t="s">
        <v>203</v>
      </c>
    </row>
    <row r="27" spans="1:14" s="55" customFormat="1" ht="12.75">
      <c r="A27" s="27" t="s">
        <v>30</v>
      </c>
      <c r="B27" s="163"/>
      <c r="C27" s="167"/>
      <c r="D27" s="28" t="s">
        <v>15</v>
      </c>
      <c r="E27" s="28" t="s">
        <v>19</v>
      </c>
      <c r="F27" s="28"/>
      <c r="G27" s="28">
        <v>4</v>
      </c>
      <c r="H27" s="28"/>
      <c r="I27" s="28"/>
      <c r="J27" s="28">
        <v>1200</v>
      </c>
      <c r="K27" s="28"/>
      <c r="L27" s="31">
        <f t="shared" si="1"/>
        <v>1200</v>
      </c>
      <c r="M27" s="32" t="s">
        <v>91</v>
      </c>
      <c r="N27" s="33" t="s">
        <v>203</v>
      </c>
    </row>
    <row r="28" spans="1:14" s="55" customFormat="1" ht="12.75" customHeight="1">
      <c r="A28" s="27" t="s">
        <v>42</v>
      </c>
      <c r="B28" s="163"/>
      <c r="C28" s="167"/>
      <c r="D28" s="28" t="s">
        <v>15</v>
      </c>
      <c r="E28" s="28" t="s">
        <v>19</v>
      </c>
      <c r="F28" s="28"/>
      <c r="G28" s="28">
        <v>3</v>
      </c>
      <c r="H28" s="28"/>
      <c r="I28" s="28"/>
      <c r="J28" s="28"/>
      <c r="K28" s="28">
        <v>900</v>
      </c>
      <c r="L28" s="31">
        <f t="shared" si="1"/>
        <v>900</v>
      </c>
      <c r="M28" s="32" t="s">
        <v>91</v>
      </c>
      <c r="N28" s="33" t="s">
        <v>209</v>
      </c>
    </row>
    <row r="29" spans="1:14" s="55" customFormat="1" ht="12.75" customHeight="1">
      <c r="A29" s="27" t="s">
        <v>66</v>
      </c>
      <c r="B29" s="163"/>
      <c r="C29" s="167"/>
      <c r="D29" s="28" t="s">
        <v>15</v>
      </c>
      <c r="E29" s="28" t="s">
        <v>19</v>
      </c>
      <c r="F29" s="28"/>
      <c r="G29" s="28"/>
      <c r="H29" s="28"/>
      <c r="I29" s="28"/>
      <c r="J29" s="28"/>
      <c r="K29" s="28"/>
      <c r="L29" s="31">
        <f t="shared" si="1"/>
        <v>0</v>
      </c>
      <c r="M29" s="32"/>
      <c r="N29" s="33" t="s">
        <v>27</v>
      </c>
    </row>
    <row r="30" spans="1:14" s="55" customFormat="1" ht="12.75" customHeight="1">
      <c r="A30" s="27" t="s">
        <v>67</v>
      </c>
      <c r="B30" s="164"/>
      <c r="C30" s="168"/>
      <c r="D30" s="28" t="s">
        <v>15</v>
      </c>
      <c r="E30" s="28" t="s">
        <v>19</v>
      </c>
      <c r="F30" s="28"/>
      <c r="G30" s="28"/>
      <c r="H30" s="28"/>
      <c r="I30" s="28"/>
      <c r="J30" s="28"/>
      <c r="K30" s="28"/>
      <c r="L30" s="31">
        <f t="shared" si="1"/>
        <v>0</v>
      </c>
      <c r="M30" s="32"/>
      <c r="N30" s="33" t="s">
        <v>27</v>
      </c>
    </row>
    <row r="31" spans="1:14" ht="12.75">
      <c r="A31" s="27"/>
      <c r="B31" s="56"/>
      <c r="C31" s="46"/>
      <c r="D31" s="28"/>
      <c r="E31" s="28"/>
      <c r="F31" s="28"/>
      <c r="G31" s="28"/>
      <c r="H31" s="28"/>
      <c r="I31" s="28"/>
      <c r="J31" s="28"/>
      <c r="K31" s="28"/>
      <c r="L31" s="31"/>
      <c r="M31" s="32"/>
      <c r="N31" s="33"/>
    </row>
    <row r="32" spans="1:14" ht="12.75">
      <c r="A32" s="27"/>
      <c r="B32" s="45"/>
      <c r="C32" s="46"/>
      <c r="D32" s="28"/>
      <c r="E32" s="28"/>
      <c r="F32" s="28"/>
      <c r="G32" s="28"/>
      <c r="H32" s="28"/>
      <c r="I32" s="28"/>
      <c r="J32" s="28"/>
      <c r="K32" s="28"/>
      <c r="L32" s="31"/>
      <c r="M32" s="32"/>
      <c r="N32" s="33"/>
    </row>
    <row r="33" spans="1:14" ht="12.75">
      <c r="A33" s="34"/>
      <c r="B33" s="29"/>
      <c r="C33" s="29"/>
      <c r="D33" s="29"/>
      <c r="E33" s="29"/>
      <c r="F33" s="35"/>
      <c r="G33" s="29"/>
      <c r="H33" s="29"/>
      <c r="I33" s="29"/>
      <c r="J33" s="29"/>
      <c r="K33" s="29"/>
      <c r="L33" s="36"/>
      <c r="M33" s="37"/>
      <c r="N33" s="38"/>
    </row>
    <row r="34" spans="1:14" s="55" customFormat="1" ht="13.5" thickBot="1">
      <c r="A34" s="68" t="s">
        <v>4</v>
      </c>
      <c r="B34" s="69" t="s">
        <v>147</v>
      </c>
      <c r="C34" s="69" t="s">
        <v>81</v>
      </c>
      <c r="D34" s="69" t="s">
        <v>80</v>
      </c>
      <c r="E34" s="69"/>
      <c r="F34" s="69">
        <f aca="true" t="shared" si="2" ref="F34:K34">SUM(F7:F33)</f>
        <v>72</v>
      </c>
      <c r="G34" s="69">
        <f t="shared" si="2"/>
        <v>16</v>
      </c>
      <c r="H34" s="69">
        <f t="shared" si="2"/>
        <v>0</v>
      </c>
      <c r="I34" s="69">
        <f t="shared" si="2"/>
        <v>1846</v>
      </c>
      <c r="J34" s="69">
        <f t="shared" si="2"/>
        <v>2041</v>
      </c>
      <c r="K34" s="69">
        <f t="shared" si="2"/>
        <v>2952</v>
      </c>
      <c r="L34" s="69">
        <f>SUM(L6:L33)</f>
        <v>6839</v>
      </c>
      <c r="M34" s="70" t="s">
        <v>278</v>
      </c>
      <c r="N34" s="71"/>
    </row>
    <row r="35" spans="1:14" ht="12.75">
      <c r="A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</row>
    <row r="36" spans="1:14" ht="12.75">
      <c r="A36" s="72"/>
      <c r="B36" s="73"/>
      <c r="C36" s="74" t="s">
        <v>233</v>
      </c>
      <c r="D36" s="75"/>
      <c r="E36" s="76"/>
      <c r="H36" s="39"/>
      <c r="I36" s="39"/>
      <c r="J36" s="41"/>
      <c r="K36" s="41"/>
      <c r="L36" s="41"/>
      <c r="M36" s="41"/>
      <c r="N36" s="41"/>
    </row>
    <row r="37" spans="1:14" ht="12.75">
      <c r="A37" s="77" t="s">
        <v>28</v>
      </c>
      <c r="B37" s="74"/>
      <c r="C37" s="78">
        <v>0.8</v>
      </c>
      <c r="D37" s="79">
        <f>+SUM(L6:L21)</f>
        <v>2039</v>
      </c>
      <c r="E37" s="80">
        <f>C37*D37</f>
        <v>1631.2</v>
      </c>
      <c r="H37" s="39"/>
      <c r="I37" s="39"/>
      <c r="J37" s="41"/>
      <c r="K37" s="41"/>
      <c r="L37" s="42"/>
      <c r="M37" s="43"/>
      <c r="N37" s="44"/>
    </row>
    <row r="38" spans="1:14" ht="12.75">
      <c r="A38" s="74" t="s">
        <v>192</v>
      </c>
      <c r="B38" s="76"/>
      <c r="C38" s="81">
        <v>0.5</v>
      </c>
      <c r="D38" s="79">
        <f>SUM(L23:L30)</f>
        <v>4800</v>
      </c>
      <c r="E38" s="80">
        <f>C38*D38</f>
        <v>2400</v>
      </c>
      <c r="H38" s="39"/>
      <c r="I38" s="39"/>
      <c r="J38" s="41"/>
      <c r="K38" s="41"/>
      <c r="L38" s="42"/>
      <c r="M38" s="43"/>
      <c r="N38" s="43"/>
    </row>
    <row r="39" spans="1:14" ht="12.75">
      <c r="A39" s="77" t="s">
        <v>194</v>
      </c>
      <c r="B39" s="77"/>
      <c r="C39" s="77"/>
      <c r="D39" s="79">
        <f>SUM(D37:D38)</f>
        <v>6839</v>
      </c>
      <c r="E39" s="82">
        <f>SUM(E37:E38)</f>
        <v>4031.2</v>
      </c>
      <c r="H39" s="39"/>
      <c r="I39" s="39"/>
      <c r="J39" s="41"/>
      <c r="K39" s="41"/>
      <c r="L39" s="41"/>
      <c r="M39" s="43"/>
      <c r="N39" s="43"/>
    </row>
    <row r="40" spans="1:14" ht="12.75">
      <c r="A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</row>
    <row r="41" spans="1:14" ht="12.75">
      <c r="A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</sheetData>
  <sheetProtection/>
  <mergeCells count="8">
    <mergeCell ref="B2:C2"/>
    <mergeCell ref="F2:H2"/>
    <mergeCell ref="B23:B30"/>
    <mergeCell ref="C23:C30"/>
    <mergeCell ref="B7:B13"/>
    <mergeCell ref="C7:C13"/>
    <mergeCell ref="B14:B21"/>
    <mergeCell ref="C14:C21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showZeros="0" view="pageBreakPreview" zoomScale="65" zoomScaleNormal="75" zoomScaleSheetLayoutView="65" zoomScalePageLayoutView="0" workbookViewId="0" topLeftCell="A1">
      <selection activeCell="H11" sqref="H11"/>
    </sheetView>
  </sheetViews>
  <sheetFormatPr defaultColWidth="9.140625" defaultRowHeight="12.75"/>
  <cols>
    <col min="1" max="1" width="12.28125" style="48" customWidth="1"/>
    <col min="2" max="2" width="30.8515625" style="48" bestFit="1" customWidth="1"/>
    <col min="3" max="3" width="17.140625" style="48" bestFit="1" customWidth="1"/>
    <col min="4" max="4" width="14.7109375" style="48" bestFit="1" customWidth="1"/>
    <col min="5" max="5" width="10.8515625" style="48" bestFit="1" customWidth="1"/>
    <col min="6" max="6" width="8.57421875" style="48" bestFit="1" customWidth="1"/>
    <col min="7" max="7" width="3.8515625" style="48" bestFit="1" customWidth="1"/>
    <col min="8" max="8" width="5.140625" style="48" bestFit="1" customWidth="1"/>
    <col min="9" max="9" width="9.421875" style="48" bestFit="1" customWidth="1"/>
    <col min="10" max="10" width="14.00390625" style="54" bestFit="1" customWidth="1"/>
    <col min="11" max="11" width="15.140625" style="54" bestFit="1" customWidth="1"/>
    <col min="12" max="12" width="17.00390625" style="54" bestFit="1" customWidth="1"/>
    <col min="13" max="13" width="20.140625" style="54" bestFit="1" customWidth="1"/>
    <col min="14" max="14" width="14.8515625" style="48" bestFit="1" customWidth="1"/>
    <col min="15" max="15" width="4.140625" style="48" bestFit="1" customWidth="1"/>
    <col min="16" max="16" width="6.00390625" style="48" bestFit="1" customWidth="1"/>
    <col min="17" max="17" width="22.7109375" style="48" bestFit="1" customWidth="1"/>
    <col min="18" max="18" width="19.00390625" style="48" bestFit="1" customWidth="1"/>
    <col min="19" max="16384" width="9.140625" style="48" customWidth="1"/>
  </cols>
  <sheetData>
    <row r="1" spans="1:13" ht="15.75">
      <c r="A1" s="47"/>
      <c r="B1" s="47"/>
      <c r="E1" s="49"/>
      <c r="G1" s="49"/>
      <c r="H1" s="49"/>
      <c r="I1" s="49"/>
      <c r="J1" s="50"/>
      <c r="K1" s="50"/>
      <c r="L1" s="50"/>
      <c r="M1" s="50"/>
    </row>
    <row r="2" spans="1:13" ht="15.75">
      <c r="A2" s="47" t="s">
        <v>330</v>
      </c>
      <c r="B2" s="47"/>
      <c r="E2" s="49"/>
      <c r="G2" s="49"/>
      <c r="H2" s="49"/>
      <c r="I2" s="49"/>
      <c r="J2" s="50"/>
      <c r="K2" s="50"/>
      <c r="L2" s="50"/>
      <c r="M2" s="50"/>
    </row>
    <row r="3" spans="1:19" ht="15.75" customHeight="1" thickBot="1">
      <c r="A3" s="51"/>
      <c r="B3" s="51"/>
      <c r="E3" s="51"/>
      <c r="G3" s="51"/>
      <c r="H3" s="51"/>
      <c r="I3" s="49"/>
      <c r="J3" s="50"/>
      <c r="K3" s="50"/>
      <c r="L3" s="50"/>
      <c r="M3" s="50"/>
      <c r="S3" s="52"/>
    </row>
    <row r="4" spans="1:19" ht="31.5">
      <c r="A4" s="154" t="s">
        <v>285</v>
      </c>
      <c r="B4" s="156" t="s">
        <v>55</v>
      </c>
      <c r="C4" s="6" t="s">
        <v>286</v>
      </c>
      <c r="D4" s="6" t="s">
        <v>287</v>
      </c>
      <c r="E4" s="5" t="s">
        <v>43</v>
      </c>
      <c r="F4" s="5" t="s">
        <v>7</v>
      </c>
      <c r="G4" s="158" t="s">
        <v>288</v>
      </c>
      <c r="H4" s="158"/>
      <c r="I4" s="5" t="s">
        <v>56</v>
      </c>
      <c r="J4" s="7" t="s">
        <v>289</v>
      </c>
      <c r="K4" s="7" t="s">
        <v>44</v>
      </c>
      <c r="L4" s="7" t="s">
        <v>290</v>
      </c>
      <c r="M4" s="8" t="s">
        <v>291</v>
      </c>
      <c r="N4" s="158" t="s">
        <v>292</v>
      </c>
      <c r="O4" s="158"/>
      <c r="P4" s="158"/>
      <c r="Q4" s="5" t="s">
        <v>293</v>
      </c>
      <c r="R4" s="151" t="s">
        <v>45</v>
      </c>
      <c r="S4" s="53"/>
    </row>
    <row r="5" spans="1:19" ht="16.5" thickBot="1">
      <c r="A5" s="155"/>
      <c r="B5" s="157"/>
      <c r="C5" s="9" t="s">
        <v>57</v>
      </c>
      <c r="D5" s="10" t="s">
        <v>57</v>
      </c>
      <c r="E5" s="4" t="s">
        <v>46</v>
      </c>
      <c r="F5" s="4" t="s">
        <v>47</v>
      </c>
      <c r="G5" s="153" t="s">
        <v>48</v>
      </c>
      <c r="H5" s="153"/>
      <c r="I5" s="4" t="s">
        <v>49</v>
      </c>
      <c r="J5" s="11" t="s">
        <v>294</v>
      </c>
      <c r="K5" s="11" t="s">
        <v>50</v>
      </c>
      <c r="L5" s="11" t="s">
        <v>51</v>
      </c>
      <c r="M5" s="11" t="s">
        <v>49</v>
      </c>
      <c r="N5" s="153" t="s">
        <v>52</v>
      </c>
      <c r="O5" s="153" t="s">
        <v>52</v>
      </c>
      <c r="P5" s="153"/>
      <c r="Q5" s="4" t="s">
        <v>53</v>
      </c>
      <c r="R5" s="152"/>
      <c r="S5" s="53"/>
    </row>
    <row r="6" spans="1:18" ht="30" customHeight="1">
      <c r="A6" s="100" t="s">
        <v>314</v>
      </c>
      <c r="B6" s="101" t="s">
        <v>159</v>
      </c>
      <c r="C6" s="102">
        <f>'DP-1K.02'!D52/1000</f>
        <v>8.225</v>
      </c>
      <c r="D6" s="102">
        <f>'DP-1K.02'!E52/1000</f>
        <v>5.5</v>
      </c>
      <c r="E6" s="103">
        <v>10</v>
      </c>
      <c r="F6" s="104">
        <f aca="true" t="shared" si="0" ref="F6:F12">C6/380/1.732/0.8*1000</f>
        <v>15.621201531542482</v>
      </c>
      <c r="G6" s="105" t="s">
        <v>54</v>
      </c>
      <c r="H6" s="106">
        <v>40</v>
      </c>
      <c r="I6" s="107">
        <f aca="true" t="shared" si="1" ref="I6:I11">IF(O6&lt;6,(42),IF(O6&lt;10,(53),IF(O6&lt;16,(73),IF(O6&lt;25,(96),IF(O6&lt;35,(130),IF(O6&lt;50,(160),IF(O6&lt;70,(195),IF(O6&lt;95,(247)))))))))</f>
        <v>53</v>
      </c>
      <c r="J6" s="108">
        <v>0.85</v>
      </c>
      <c r="K6" s="108">
        <v>0.94</v>
      </c>
      <c r="L6" s="109">
        <f aca="true" t="shared" si="2" ref="L6:L12">J6*K6</f>
        <v>0.7989999999999999</v>
      </c>
      <c r="M6" s="109">
        <f aca="true" t="shared" si="3" ref="M6:M12">I6*L6</f>
        <v>42.346999999999994</v>
      </c>
      <c r="N6" s="110" t="s">
        <v>284</v>
      </c>
      <c r="O6" s="111">
        <v>6</v>
      </c>
      <c r="P6" s="112">
        <f aca="true" t="shared" si="4" ref="P6:P11">IF(O6&lt;25,($A$1),(IF(O6&lt;50,("+16"),IF(O6&lt;70,("+25"),IF(O6&lt;95,("+35"),IF(O6&lt;120,("+50"),IF(O6&lt;185,("+70"),IF(O6&lt;240,("+95")))))))))</f>
        <v>0</v>
      </c>
      <c r="Q6" s="113">
        <f aca="true" t="shared" si="5" ref="Q6:Q11">(D6*E6*100)/(56*O6*380*380)*1000</f>
        <v>0.11335905553357077</v>
      </c>
      <c r="R6" s="114" t="str">
        <f aca="true" t="shared" si="6" ref="R6:R12">CONCATENATE(ROUND(F6,0)," &lt; ",H6," &lt; ",(ROUND(M6,0)))</f>
        <v>16 &lt; 40 &lt; 42</v>
      </c>
    </row>
    <row r="7" spans="1:18" ht="30" customHeight="1">
      <c r="A7" s="100" t="s">
        <v>315</v>
      </c>
      <c r="B7" s="101" t="s">
        <v>156</v>
      </c>
      <c r="C7" s="102">
        <f>'DP-2K.02'!D37/1000</f>
        <v>8.043</v>
      </c>
      <c r="D7" s="102">
        <f>'DP-2K.02'!E37/1000</f>
        <v>4.634399999999999</v>
      </c>
      <c r="E7" s="103">
        <v>15</v>
      </c>
      <c r="F7" s="104">
        <f t="shared" si="0"/>
        <v>15.275540901908347</v>
      </c>
      <c r="G7" s="105" t="s">
        <v>54</v>
      </c>
      <c r="H7" s="106">
        <v>40</v>
      </c>
      <c r="I7" s="107">
        <f t="shared" si="1"/>
        <v>53</v>
      </c>
      <c r="J7" s="108">
        <v>0.85</v>
      </c>
      <c r="K7" s="108">
        <v>0.94</v>
      </c>
      <c r="L7" s="109">
        <f t="shared" si="2"/>
        <v>0.7989999999999999</v>
      </c>
      <c r="M7" s="109">
        <f t="shared" si="3"/>
        <v>42.346999999999994</v>
      </c>
      <c r="N7" s="110" t="s">
        <v>284</v>
      </c>
      <c r="O7" s="111">
        <v>6</v>
      </c>
      <c r="P7" s="112">
        <f t="shared" si="4"/>
        <v>0</v>
      </c>
      <c r="Q7" s="113">
        <f t="shared" si="5"/>
        <v>0.14327760189948555</v>
      </c>
      <c r="R7" s="114" t="str">
        <f t="shared" si="6"/>
        <v>15 &lt; 40 &lt; 42</v>
      </c>
    </row>
    <row r="8" spans="1:18" ht="30" customHeight="1">
      <c r="A8" s="100" t="s">
        <v>316</v>
      </c>
      <c r="B8" s="101" t="s">
        <v>163</v>
      </c>
      <c r="C8" s="102">
        <f>'DP-3K.02'!D42/1000</f>
        <v>9.508</v>
      </c>
      <c r="D8" s="102">
        <f>'DP-3K.02'!E42/1000</f>
        <v>5.4464</v>
      </c>
      <c r="E8" s="103">
        <v>20</v>
      </c>
      <c r="F8" s="104">
        <f t="shared" si="0"/>
        <v>18.05791904704023</v>
      </c>
      <c r="G8" s="105" t="s">
        <v>54</v>
      </c>
      <c r="H8" s="106">
        <v>40</v>
      </c>
      <c r="I8" s="107">
        <f t="shared" si="1"/>
        <v>53</v>
      </c>
      <c r="J8" s="108">
        <v>0.85</v>
      </c>
      <c r="K8" s="108">
        <v>0.94</v>
      </c>
      <c r="L8" s="109">
        <f t="shared" si="2"/>
        <v>0.7989999999999999</v>
      </c>
      <c r="M8" s="109">
        <f t="shared" si="3"/>
        <v>42.346999999999994</v>
      </c>
      <c r="N8" s="110" t="s">
        <v>284</v>
      </c>
      <c r="O8" s="111">
        <v>6</v>
      </c>
      <c r="P8" s="112">
        <f t="shared" si="4"/>
        <v>0</v>
      </c>
      <c r="Q8" s="113">
        <f t="shared" si="5"/>
        <v>0.22450864002110538</v>
      </c>
      <c r="R8" s="114" t="str">
        <f t="shared" si="6"/>
        <v>18 &lt; 40 &lt; 42</v>
      </c>
    </row>
    <row r="9" spans="1:18" ht="30" customHeight="1">
      <c r="A9" s="100" t="s">
        <v>317</v>
      </c>
      <c r="B9" s="101" t="s">
        <v>167</v>
      </c>
      <c r="C9" s="102">
        <f>'DP-4K.02'!D39/1000</f>
        <v>6.839</v>
      </c>
      <c r="D9" s="102">
        <f>'DP-4K.02'!E39/1000</f>
        <v>4.0312</v>
      </c>
      <c r="E9" s="103">
        <v>25</v>
      </c>
      <c r="F9" s="104">
        <f t="shared" si="0"/>
        <v>12.988862890482558</v>
      </c>
      <c r="G9" s="105" t="s">
        <v>54</v>
      </c>
      <c r="H9" s="106">
        <v>40</v>
      </c>
      <c r="I9" s="107">
        <f t="shared" si="1"/>
        <v>53</v>
      </c>
      <c r="J9" s="108">
        <v>0.85</v>
      </c>
      <c r="K9" s="108">
        <v>0.94</v>
      </c>
      <c r="L9" s="109">
        <f t="shared" si="2"/>
        <v>0.7989999999999999</v>
      </c>
      <c r="M9" s="109">
        <f t="shared" si="3"/>
        <v>42.346999999999994</v>
      </c>
      <c r="N9" s="110" t="s">
        <v>284</v>
      </c>
      <c r="O9" s="111">
        <v>6</v>
      </c>
      <c r="P9" s="112">
        <f t="shared" si="4"/>
        <v>0</v>
      </c>
      <c r="Q9" s="113">
        <f t="shared" si="5"/>
        <v>0.20771501121224112</v>
      </c>
      <c r="R9" s="114" t="str">
        <f t="shared" si="6"/>
        <v>13 &lt; 40 &lt; 42</v>
      </c>
    </row>
    <row r="10" spans="1:18" ht="30" customHeight="1">
      <c r="A10" s="100" t="s">
        <v>318</v>
      </c>
      <c r="B10" s="101" t="s">
        <v>297</v>
      </c>
      <c r="C10" s="102">
        <v>9</v>
      </c>
      <c r="D10" s="102">
        <v>9</v>
      </c>
      <c r="E10" s="103">
        <v>30</v>
      </c>
      <c r="F10" s="104">
        <f>C10/380/1.732/0.8*1000</f>
        <v>17.09310805883068</v>
      </c>
      <c r="G10" s="105" t="s">
        <v>54</v>
      </c>
      <c r="H10" s="106">
        <v>63</v>
      </c>
      <c r="I10" s="107">
        <f>IF(O10&lt;6,(42),IF(O10&lt;10,(53),IF(O10&lt;16,(73),IF(O10&lt;25,(96),IF(O10&lt;35,(130),IF(O10&lt;50,(160),IF(O10&lt;70,(195),IF(O10&lt;95,(247)))))))))</f>
        <v>96</v>
      </c>
      <c r="J10" s="108">
        <v>0.85</v>
      </c>
      <c r="K10" s="108">
        <v>0.94</v>
      </c>
      <c r="L10" s="109">
        <f>J10*K10</f>
        <v>0.7989999999999999</v>
      </c>
      <c r="M10" s="109">
        <f>I10*L10</f>
        <v>76.704</v>
      </c>
      <c r="N10" s="110" t="s">
        <v>284</v>
      </c>
      <c r="O10" s="111">
        <v>16</v>
      </c>
      <c r="P10" s="112">
        <f>IF(O10&lt;25,($A$1),(IF(O10&lt;50,("+16"),IF(O10&lt;70,("+25"),IF(O10&lt;95,("+35"),IF(O10&lt;120,("+50"),IF(O10&lt;185,("+70"),IF(O10&lt;240,("+95")))))))))</f>
        <v>0</v>
      </c>
      <c r="Q10" s="113">
        <f>(D10*E10*100)/(56*O10*380*380)*1000</f>
        <v>0.20868371586861892</v>
      </c>
      <c r="R10" s="114" t="str">
        <f>CONCATENATE(ROUND(F10,0)," &lt; ",H10," &lt; ",(ROUND(M10,0)))</f>
        <v>17 &lt; 63 &lt; 77</v>
      </c>
    </row>
    <row r="11" spans="1:18" ht="30" customHeight="1">
      <c r="A11" s="100" t="s">
        <v>319</v>
      </c>
      <c r="B11" s="101" t="s">
        <v>339</v>
      </c>
      <c r="C11" s="102">
        <f>'DP-ZK.GÜVENLİK_J'!D16/1000</f>
        <v>4</v>
      </c>
      <c r="D11" s="102">
        <f>'DP-ZK.GÜVENLİK_J'!E16/1000</f>
        <v>3.2</v>
      </c>
      <c r="E11" s="103">
        <v>60</v>
      </c>
      <c r="F11" s="104">
        <f t="shared" si="0"/>
        <v>7.596936915035856</v>
      </c>
      <c r="G11" s="105" t="s">
        <v>54</v>
      </c>
      <c r="H11" s="106">
        <v>40</v>
      </c>
      <c r="I11" s="107">
        <f t="shared" si="1"/>
        <v>53</v>
      </c>
      <c r="J11" s="108">
        <v>0.85</v>
      </c>
      <c r="K11" s="108">
        <v>0.94</v>
      </c>
      <c r="L11" s="109">
        <f t="shared" si="2"/>
        <v>0.7989999999999999</v>
      </c>
      <c r="M11" s="109">
        <f t="shared" si="3"/>
        <v>42.346999999999994</v>
      </c>
      <c r="N11" s="110" t="s">
        <v>284</v>
      </c>
      <c r="O11" s="111">
        <v>6</v>
      </c>
      <c r="P11" s="112">
        <f t="shared" si="4"/>
        <v>0</v>
      </c>
      <c r="Q11" s="113">
        <f t="shared" si="5"/>
        <v>0.3957261574990107</v>
      </c>
      <c r="R11" s="114" t="str">
        <f t="shared" si="6"/>
        <v>8 &lt; 40 &lt; 42</v>
      </c>
    </row>
    <row r="12" spans="1:22" s="130" customFormat="1" ht="30" customHeight="1" thickBot="1">
      <c r="A12" s="121"/>
      <c r="B12" s="121" t="s">
        <v>343</v>
      </c>
      <c r="C12" s="122">
        <f>SUM(C6:C11)</f>
        <v>45.615</v>
      </c>
      <c r="D12" s="122">
        <f>SUM(D6:D11)</f>
        <v>31.812</v>
      </c>
      <c r="E12" s="123">
        <v>80</v>
      </c>
      <c r="F12" s="104">
        <f t="shared" si="0"/>
        <v>86.63356934484017</v>
      </c>
      <c r="G12" s="124" t="s">
        <v>54</v>
      </c>
      <c r="H12" s="125">
        <v>160</v>
      </c>
      <c r="I12" s="126">
        <v>247</v>
      </c>
      <c r="J12" s="126">
        <v>0.85</v>
      </c>
      <c r="K12" s="126">
        <v>0.94</v>
      </c>
      <c r="L12" s="127">
        <f t="shared" si="2"/>
        <v>0.7989999999999999</v>
      </c>
      <c r="M12" s="128">
        <f t="shared" si="3"/>
        <v>197.35299999999998</v>
      </c>
      <c r="N12" s="110" t="s">
        <v>333</v>
      </c>
      <c r="O12" s="111">
        <v>70</v>
      </c>
      <c r="P12" s="112">
        <v>35</v>
      </c>
      <c r="Q12" s="131">
        <f>(D12*E12*100)/(56*O12*380*380)*1000/3</f>
        <v>0.14986714907569676</v>
      </c>
      <c r="R12" s="129" t="str">
        <f t="shared" si="6"/>
        <v>87 &lt; 160 &lt; 197</v>
      </c>
      <c r="S12" s="48"/>
      <c r="T12" s="48"/>
      <c r="U12" s="48"/>
      <c r="V12" s="48"/>
    </row>
  </sheetData>
  <sheetProtection/>
  <mergeCells count="7">
    <mergeCell ref="A4:A5"/>
    <mergeCell ref="B4:B5"/>
    <mergeCell ref="G4:H4"/>
    <mergeCell ref="N4:P4"/>
    <mergeCell ref="R4:R5"/>
    <mergeCell ref="G5:H5"/>
    <mergeCell ref="N5:P5"/>
  </mergeCells>
  <printOptions horizontalCentered="1"/>
  <pageMargins left="0.7480314960629921" right="0.5118110236220472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Q44" sqref="Q44"/>
    </sheetView>
  </sheetViews>
  <sheetFormatPr defaultColWidth="9.140625" defaultRowHeight="12.75"/>
  <cols>
    <col min="1" max="2" width="9.140625" style="16" customWidth="1"/>
    <col min="3" max="3" width="10.8515625" style="16" customWidth="1"/>
    <col min="4" max="4" width="9.140625" style="16" customWidth="1"/>
    <col min="5" max="5" width="11.140625" style="16" customWidth="1"/>
    <col min="6" max="12" width="9.140625" style="16" customWidth="1"/>
    <col min="13" max="13" width="32.140625" style="16" bestFit="1" customWidth="1"/>
    <col min="14" max="14" width="46.28125" style="16" bestFit="1" customWidth="1"/>
    <col min="15" max="16384" width="9.140625" style="16" customWidth="1"/>
  </cols>
  <sheetData>
    <row r="1" spans="1:14" ht="12.75">
      <c r="A1" s="12" t="s">
        <v>164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s="55" customFormat="1" ht="12" customHeight="1">
      <c r="A6" s="27" t="s">
        <v>96</v>
      </c>
      <c r="B6" s="162" t="s">
        <v>64</v>
      </c>
      <c r="C6" s="166" t="s">
        <v>65</v>
      </c>
      <c r="D6" s="28" t="s">
        <v>15</v>
      </c>
      <c r="E6" s="28" t="s">
        <v>19</v>
      </c>
      <c r="F6" s="28"/>
      <c r="G6" s="28">
        <v>3</v>
      </c>
      <c r="H6" s="28"/>
      <c r="I6" s="28">
        <v>900</v>
      </c>
      <c r="J6" s="28"/>
      <c r="K6" s="28"/>
      <c r="L6" s="31">
        <f aca="true" t="shared" si="0" ref="L6:L15">SUM(I6:K6)</f>
        <v>900</v>
      </c>
      <c r="M6" s="32" t="s">
        <v>91</v>
      </c>
      <c r="N6" s="33" t="s">
        <v>219</v>
      </c>
    </row>
    <row r="7" spans="1:14" s="55" customFormat="1" ht="12.75">
      <c r="A7" s="27" t="s">
        <v>97</v>
      </c>
      <c r="B7" s="163"/>
      <c r="C7" s="167"/>
      <c r="D7" s="28" t="s">
        <v>15</v>
      </c>
      <c r="E7" s="28" t="s">
        <v>19</v>
      </c>
      <c r="F7" s="28"/>
      <c r="G7" s="28">
        <v>2</v>
      </c>
      <c r="H7" s="28"/>
      <c r="I7" s="28"/>
      <c r="J7" s="28">
        <v>600</v>
      </c>
      <c r="K7" s="28"/>
      <c r="L7" s="31">
        <f t="shared" si="0"/>
        <v>600</v>
      </c>
      <c r="M7" s="32" t="s">
        <v>91</v>
      </c>
      <c r="N7" s="33" t="s">
        <v>198</v>
      </c>
    </row>
    <row r="8" spans="1:14" s="55" customFormat="1" ht="12.75">
      <c r="A8" s="27" t="s">
        <v>98</v>
      </c>
      <c r="B8" s="163"/>
      <c r="C8" s="167"/>
      <c r="D8" s="28" t="s">
        <v>15</v>
      </c>
      <c r="E8" s="28" t="s">
        <v>19</v>
      </c>
      <c r="F8" s="28"/>
      <c r="G8" s="28">
        <v>2</v>
      </c>
      <c r="H8" s="28"/>
      <c r="I8" s="28"/>
      <c r="J8" s="28"/>
      <c r="K8" s="28">
        <v>600</v>
      </c>
      <c r="L8" s="31">
        <f t="shared" si="0"/>
        <v>600</v>
      </c>
      <c r="M8" s="32" t="s">
        <v>91</v>
      </c>
      <c r="N8" s="33" t="s">
        <v>198</v>
      </c>
    </row>
    <row r="9" spans="1:14" s="55" customFormat="1" ht="12.75">
      <c r="A9" s="27" t="s">
        <v>99</v>
      </c>
      <c r="B9" s="163"/>
      <c r="C9" s="167"/>
      <c r="D9" s="28" t="s">
        <v>15</v>
      </c>
      <c r="E9" s="28" t="s">
        <v>19</v>
      </c>
      <c r="F9" s="28"/>
      <c r="G9" s="28">
        <v>2</v>
      </c>
      <c r="H9" s="28"/>
      <c r="I9" s="28">
        <v>600</v>
      </c>
      <c r="J9" s="28"/>
      <c r="K9" s="28"/>
      <c r="L9" s="31">
        <f t="shared" si="0"/>
        <v>600</v>
      </c>
      <c r="M9" s="32" t="s">
        <v>91</v>
      </c>
      <c r="N9" s="33" t="s">
        <v>198</v>
      </c>
    </row>
    <row r="10" spans="1:14" s="55" customFormat="1" ht="12.75">
      <c r="A10" s="27" t="s">
        <v>100</v>
      </c>
      <c r="B10" s="163"/>
      <c r="C10" s="167"/>
      <c r="D10" s="28" t="s">
        <v>15</v>
      </c>
      <c r="E10" s="28" t="s">
        <v>19</v>
      </c>
      <c r="F10" s="28"/>
      <c r="G10" s="28">
        <v>2</v>
      </c>
      <c r="H10" s="28"/>
      <c r="I10" s="28"/>
      <c r="J10" s="28">
        <v>600</v>
      </c>
      <c r="K10" s="28"/>
      <c r="L10" s="31">
        <f t="shared" si="0"/>
        <v>600</v>
      </c>
      <c r="M10" s="32" t="s">
        <v>91</v>
      </c>
      <c r="N10" s="33" t="s">
        <v>198</v>
      </c>
    </row>
    <row r="11" spans="1:14" s="55" customFormat="1" ht="12.75" customHeight="1">
      <c r="A11" s="27" t="s">
        <v>101</v>
      </c>
      <c r="B11" s="162" t="s">
        <v>64</v>
      </c>
      <c r="C11" s="166" t="s">
        <v>65</v>
      </c>
      <c r="D11" s="28" t="s">
        <v>15</v>
      </c>
      <c r="E11" s="28" t="s">
        <v>19</v>
      </c>
      <c r="F11" s="28"/>
      <c r="G11" s="28">
        <v>3</v>
      </c>
      <c r="H11" s="28"/>
      <c r="I11" s="28"/>
      <c r="J11" s="28"/>
      <c r="K11" s="28">
        <v>600</v>
      </c>
      <c r="L11" s="31">
        <f t="shared" si="0"/>
        <v>600</v>
      </c>
      <c r="M11" s="32" t="s">
        <v>91</v>
      </c>
      <c r="N11" s="33" t="s">
        <v>198</v>
      </c>
    </row>
    <row r="12" spans="1:14" s="55" customFormat="1" ht="12.75">
      <c r="A12" s="27" t="s">
        <v>102</v>
      </c>
      <c r="B12" s="163"/>
      <c r="C12" s="167"/>
      <c r="D12" s="28" t="s">
        <v>15</v>
      </c>
      <c r="E12" s="28" t="s">
        <v>19</v>
      </c>
      <c r="F12" s="28"/>
      <c r="G12" s="28">
        <v>2</v>
      </c>
      <c r="H12" s="28"/>
      <c r="I12" s="28">
        <v>600</v>
      </c>
      <c r="J12" s="28"/>
      <c r="K12" s="28"/>
      <c r="L12" s="31">
        <f t="shared" si="0"/>
        <v>600</v>
      </c>
      <c r="M12" s="32" t="s">
        <v>91</v>
      </c>
      <c r="N12" s="33" t="s">
        <v>198</v>
      </c>
    </row>
    <row r="13" spans="1:14" s="55" customFormat="1" ht="12.75">
      <c r="A13" s="27" t="s">
        <v>103</v>
      </c>
      <c r="B13" s="163"/>
      <c r="C13" s="167"/>
      <c r="D13" s="28" t="s">
        <v>15</v>
      </c>
      <c r="E13" s="28" t="s">
        <v>19</v>
      </c>
      <c r="F13" s="28"/>
      <c r="G13" s="28">
        <v>2</v>
      </c>
      <c r="H13" s="28"/>
      <c r="I13" s="28"/>
      <c r="J13" s="28">
        <v>600</v>
      </c>
      <c r="K13" s="28"/>
      <c r="L13" s="31">
        <f t="shared" si="0"/>
        <v>600</v>
      </c>
      <c r="M13" s="32" t="s">
        <v>91</v>
      </c>
      <c r="N13" s="33" t="s">
        <v>198</v>
      </c>
    </row>
    <row r="14" spans="1:14" s="55" customFormat="1" ht="12.75">
      <c r="A14" s="27" t="s">
        <v>104</v>
      </c>
      <c r="B14" s="163"/>
      <c r="C14" s="167"/>
      <c r="D14" s="28" t="s">
        <v>15</v>
      </c>
      <c r="E14" s="28" t="s">
        <v>19</v>
      </c>
      <c r="F14" s="28"/>
      <c r="G14" s="28">
        <v>2</v>
      </c>
      <c r="H14" s="28"/>
      <c r="I14" s="28"/>
      <c r="J14" s="28"/>
      <c r="K14" s="28">
        <v>600</v>
      </c>
      <c r="L14" s="31">
        <f t="shared" si="0"/>
        <v>600</v>
      </c>
      <c r="M14" s="32" t="s">
        <v>91</v>
      </c>
      <c r="N14" s="33" t="s">
        <v>198</v>
      </c>
    </row>
    <row r="15" spans="1:14" s="55" customFormat="1" ht="12.75">
      <c r="A15" s="27" t="s">
        <v>105</v>
      </c>
      <c r="B15" s="163"/>
      <c r="C15" s="167"/>
      <c r="D15" s="28" t="s">
        <v>15</v>
      </c>
      <c r="E15" s="28" t="s">
        <v>19</v>
      </c>
      <c r="F15" s="28"/>
      <c r="G15" s="28">
        <v>1</v>
      </c>
      <c r="H15" s="28"/>
      <c r="I15" s="28">
        <v>600</v>
      </c>
      <c r="J15" s="28"/>
      <c r="K15" s="28"/>
      <c r="L15" s="31">
        <f t="shared" si="0"/>
        <v>600</v>
      </c>
      <c r="M15" s="32" t="s">
        <v>91</v>
      </c>
      <c r="N15" s="33" t="s">
        <v>200</v>
      </c>
    </row>
    <row r="16" spans="1:14" s="55" customFormat="1" ht="12.75" customHeight="1">
      <c r="A16" s="27" t="s">
        <v>118</v>
      </c>
      <c r="B16" s="163"/>
      <c r="C16" s="167"/>
      <c r="D16" s="28" t="s">
        <v>15</v>
      </c>
      <c r="E16" s="28" t="s">
        <v>19</v>
      </c>
      <c r="F16" s="28"/>
      <c r="G16" s="28"/>
      <c r="H16" s="28"/>
      <c r="I16" s="28"/>
      <c r="J16" s="28"/>
      <c r="K16" s="28"/>
      <c r="L16" s="31">
        <f>SUM(I16:K16)</f>
        <v>0</v>
      </c>
      <c r="M16" s="32"/>
      <c r="N16" s="33" t="s">
        <v>27</v>
      </c>
    </row>
    <row r="17" spans="1:14" s="55" customFormat="1" ht="12.75">
      <c r="A17" s="27" t="s">
        <v>119</v>
      </c>
      <c r="B17" s="164"/>
      <c r="C17" s="168"/>
      <c r="D17" s="28" t="s">
        <v>15</v>
      </c>
      <c r="E17" s="28" t="s">
        <v>19</v>
      </c>
      <c r="F17" s="28"/>
      <c r="G17" s="28"/>
      <c r="H17" s="28"/>
      <c r="I17" s="28"/>
      <c r="J17" s="28"/>
      <c r="K17" s="28"/>
      <c r="L17" s="31">
        <f>SUM(I17:K17)</f>
        <v>0</v>
      </c>
      <c r="M17" s="32"/>
      <c r="N17" s="33" t="s">
        <v>27</v>
      </c>
    </row>
    <row r="18" spans="1:14" s="55" customFormat="1" ht="28.5" customHeight="1">
      <c r="A18" s="27" t="s">
        <v>116</v>
      </c>
      <c r="B18" s="61" t="s">
        <v>239</v>
      </c>
      <c r="C18" s="60" t="s">
        <v>240</v>
      </c>
      <c r="D18" s="28" t="s">
        <v>15</v>
      </c>
      <c r="E18" s="28" t="s">
        <v>19</v>
      </c>
      <c r="F18" s="28"/>
      <c r="G18" s="28">
        <v>1</v>
      </c>
      <c r="H18" s="28"/>
      <c r="I18" s="28"/>
      <c r="J18" s="28">
        <v>300</v>
      </c>
      <c r="K18" s="28"/>
      <c r="L18" s="31">
        <f>SUM(I18:K18)</f>
        <v>300</v>
      </c>
      <c r="M18" s="32" t="s">
        <v>91</v>
      </c>
      <c r="N18" s="33" t="s">
        <v>201</v>
      </c>
    </row>
    <row r="19" spans="1:14" s="55" customFormat="1" ht="31.5" customHeight="1">
      <c r="A19" s="27" t="s">
        <v>117</v>
      </c>
      <c r="B19" s="61" t="s">
        <v>239</v>
      </c>
      <c r="C19" s="60" t="s">
        <v>240</v>
      </c>
      <c r="D19" s="28" t="s">
        <v>15</v>
      </c>
      <c r="E19" s="28" t="s">
        <v>19</v>
      </c>
      <c r="F19" s="28"/>
      <c r="G19" s="28">
        <v>1</v>
      </c>
      <c r="H19" s="28"/>
      <c r="I19" s="28"/>
      <c r="J19" s="28"/>
      <c r="K19" s="28"/>
      <c r="L19" s="31">
        <f>SUM(I19:K19)</f>
        <v>0</v>
      </c>
      <c r="M19" s="32" t="s">
        <v>91</v>
      </c>
      <c r="N19" s="33" t="s">
        <v>202</v>
      </c>
    </row>
    <row r="20" spans="1:14" ht="12.75">
      <c r="A20" s="34"/>
      <c r="B20" s="29"/>
      <c r="C20" s="29"/>
      <c r="D20" s="29"/>
      <c r="E20" s="29"/>
      <c r="F20" s="35"/>
      <c r="G20" s="29"/>
      <c r="H20" s="29"/>
      <c r="I20" s="29"/>
      <c r="J20" s="29"/>
      <c r="K20" s="29"/>
      <c r="L20" s="36"/>
      <c r="M20" s="37"/>
      <c r="N20" s="38"/>
    </row>
    <row r="21" spans="1:14" s="55" customFormat="1" ht="13.5" thickBot="1">
      <c r="A21" s="68" t="s">
        <v>4</v>
      </c>
      <c r="B21" s="69" t="s">
        <v>147</v>
      </c>
      <c r="C21" s="69" t="s">
        <v>81</v>
      </c>
      <c r="D21" s="69" t="s">
        <v>149</v>
      </c>
      <c r="E21" s="69"/>
      <c r="F21" s="69">
        <f aca="true" t="shared" si="1" ref="F21:L21">SUM(F6:F20)</f>
        <v>0</v>
      </c>
      <c r="G21" s="69">
        <f t="shared" si="1"/>
        <v>23</v>
      </c>
      <c r="H21" s="69">
        <f t="shared" si="1"/>
        <v>0</v>
      </c>
      <c r="I21" s="69">
        <f t="shared" si="1"/>
        <v>2700</v>
      </c>
      <c r="J21" s="69">
        <f t="shared" si="1"/>
        <v>2100</v>
      </c>
      <c r="K21" s="69">
        <f t="shared" si="1"/>
        <v>1800</v>
      </c>
      <c r="L21" s="69">
        <f t="shared" si="1"/>
        <v>6600</v>
      </c>
      <c r="M21" s="70" t="s">
        <v>278</v>
      </c>
      <c r="N21" s="71"/>
    </row>
    <row r="22" spans="1:14" ht="12.75">
      <c r="A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1:14" ht="12.75">
      <c r="A23" s="72"/>
      <c r="B23" s="73"/>
      <c r="C23" s="74" t="s">
        <v>233</v>
      </c>
      <c r="D23" s="75"/>
      <c r="E23" s="76"/>
      <c r="H23" s="39"/>
      <c r="I23" s="39"/>
      <c r="J23" s="41"/>
      <c r="K23" s="41"/>
      <c r="L23" s="41"/>
      <c r="M23" s="41"/>
      <c r="N23" s="41"/>
    </row>
    <row r="24" spans="1:14" ht="12.75">
      <c r="A24" s="74" t="s">
        <v>192</v>
      </c>
      <c r="B24" s="76"/>
      <c r="C24" s="81">
        <v>0.5</v>
      </c>
      <c r="D24" s="79">
        <f>SUM(L6:L19)</f>
        <v>6600</v>
      </c>
      <c r="E24" s="80">
        <f>C24*D24</f>
        <v>3300</v>
      </c>
      <c r="H24" s="39"/>
      <c r="I24" s="39"/>
      <c r="J24" s="41"/>
      <c r="K24" s="41"/>
      <c r="L24" s="42"/>
      <c r="M24" s="43"/>
      <c r="N24" s="43"/>
    </row>
    <row r="25" spans="1:14" ht="12.75">
      <c r="A25" s="77" t="s">
        <v>194</v>
      </c>
      <c r="B25" s="77"/>
      <c r="C25" s="77"/>
      <c r="D25" s="79">
        <f>SUM(D24:D24)</f>
        <v>6600</v>
      </c>
      <c r="E25" s="82">
        <f>SUM(E24:E24)</f>
        <v>3300</v>
      </c>
      <c r="H25" s="39"/>
      <c r="I25" s="39"/>
      <c r="J25" s="41"/>
      <c r="K25" s="41"/>
      <c r="L25" s="41"/>
      <c r="M25" s="43"/>
      <c r="N25" s="43"/>
    </row>
    <row r="26" spans="1:14" ht="12.75">
      <c r="A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</row>
    <row r="27" spans="1:14" ht="12.75">
      <c r="A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</sheetData>
  <sheetProtection/>
  <mergeCells count="6">
    <mergeCell ref="B11:B17"/>
    <mergeCell ref="C11:C17"/>
    <mergeCell ref="B2:C2"/>
    <mergeCell ref="F2:H2"/>
    <mergeCell ref="B6:B10"/>
    <mergeCell ref="C6:C10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A13">
      <selection activeCell="Q44" sqref="Q44"/>
    </sheetView>
  </sheetViews>
  <sheetFormatPr defaultColWidth="9.140625" defaultRowHeight="12.75"/>
  <cols>
    <col min="1" max="2" width="9.140625" style="57" customWidth="1"/>
    <col min="3" max="3" width="10.8515625" style="57" customWidth="1"/>
    <col min="4" max="4" width="9.140625" style="57" customWidth="1"/>
    <col min="5" max="5" width="11.140625" style="57" customWidth="1"/>
    <col min="6" max="12" width="9.140625" style="57" customWidth="1"/>
    <col min="13" max="13" width="30.140625" style="57" bestFit="1" customWidth="1"/>
    <col min="14" max="14" width="34.140625" style="57" bestFit="1" customWidth="1"/>
    <col min="15" max="16384" width="9.140625" style="57" customWidth="1"/>
  </cols>
  <sheetData>
    <row r="1" spans="1:14" ht="12.75">
      <c r="A1" s="12" t="s">
        <v>168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ht="12.75">
      <c r="A6" s="27" t="s">
        <v>242</v>
      </c>
      <c r="B6" s="29"/>
      <c r="C6" s="29"/>
      <c r="D6" s="28" t="s">
        <v>15</v>
      </c>
      <c r="E6" s="28" t="s">
        <v>243</v>
      </c>
      <c r="F6" s="28"/>
      <c r="G6" s="28"/>
      <c r="H6" s="28"/>
      <c r="I6" s="28"/>
      <c r="J6" s="28"/>
      <c r="K6" s="28"/>
      <c r="L6" s="31">
        <f>SUM(I6:K6)</f>
        <v>0</v>
      </c>
      <c r="M6" s="32" t="s">
        <v>245</v>
      </c>
      <c r="N6" s="33" t="s">
        <v>244</v>
      </c>
    </row>
    <row r="7" spans="1:14" s="55" customFormat="1" ht="12.75" customHeight="1">
      <c r="A7" s="27" t="s">
        <v>20</v>
      </c>
      <c r="B7" s="171" t="s">
        <v>64</v>
      </c>
      <c r="C7" s="166" t="s">
        <v>65</v>
      </c>
      <c r="D7" s="28" t="s">
        <v>15</v>
      </c>
      <c r="E7" s="28" t="s">
        <v>22</v>
      </c>
      <c r="F7" s="28">
        <v>8</v>
      </c>
      <c r="G7" s="28"/>
      <c r="H7" s="28"/>
      <c r="I7" s="28">
        <v>128</v>
      </c>
      <c r="J7" s="28"/>
      <c r="K7" s="28"/>
      <c r="L7" s="31">
        <f>SUM(I7:K7)</f>
        <v>128</v>
      </c>
      <c r="M7" s="32" t="s">
        <v>91</v>
      </c>
      <c r="N7" s="33" t="s">
        <v>211</v>
      </c>
    </row>
    <row r="8" spans="1:14" s="55" customFormat="1" ht="12.75">
      <c r="A8" s="27" t="s">
        <v>21</v>
      </c>
      <c r="B8" s="171"/>
      <c r="C8" s="167"/>
      <c r="D8" s="28" t="s">
        <v>15</v>
      </c>
      <c r="E8" s="28" t="s">
        <v>22</v>
      </c>
      <c r="F8" s="28">
        <v>2</v>
      </c>
      <c r="G8" s="28"/>
      <c r="H8" s="28"/>
      <c r="I8" s="28"/>
      <c r="J8" s="28">
        <v>42</v>
      </c>
      <c r="K8" s="28"/>
      <c r="L8" s="31">
        <f aca="true" t="shared" si="0" ref="L8:L21">SUM(I8:K8)</f>
        <v>42</v>
      </c>
      <c r="M8" s="32" t="s">
        <v>91</v>
      </c>
      <c r="N8" s="33" t="s">
        <v>212</v>
      </c>
    </row>
    <row r="9" spans="1:14" s="55" customFormat="1" ht="12.75">
      <c r="A9" s="27" t="s">
        <v>23</v>
      </c>
      <c r="B9" s="171"/>
      <c r="C9" s="167"/>
      <c r="D9" s="28" t="s">
        <v>15</v>
      </c>
      <c r="E9" s="28" t="s">
        <v>22</v>
      </c>
      <c r="F9" s="28">
        <v>8</v>
      </c>
      <c r="G9" s="28"/>
      <c r="H9" s="28"/>
      <c r="I9" s="28"/>
      <c r="J9" s="28"/>
      <c r="K9" s="28">
        <v>256</v>
      </c>
      <c r="L9" s="31">
        <f t="shared" si="0"/>
        <v>256</v>
      </c>
      <c r="M9" s="32" t="s">
        <v>91</v>
      </c>
      <c r="N9" s="33" t="s">
        <v>208</v>
      </c>
    </row>
    <row r="10" spans="1:14" s="55" customFormat="1" ht="12.75">
      <c r="A10" s="27" t="s">
        <v>25</v>
      </c>
      <c r="B10" s="171"/>
      <c r="C10" s="167"/>
      <c r="D10" s="28" t="s">
        <v>15</v>
      </c>
      <c r="E10" s="28" t="s">
        <v>22</v>
      </c>
      <c r="F10" s="28">
        <v>8</v>
      </c>
      <c r="G10" s="28"/>
      <c r="H10" s="28"/>
      <c r="I10" s="28">
        <v>256</v>
      </c>
      <c r="J10" s="28"/>
      <c r="K10" s="28"/>
      <c r="L10" s="31">
        <f t="shared" si="0"/>
        <v>256</v>
      </c>
      <c r="M10" s="32" t="s">
        <v>91</v>
      </c>
      <c r="N10" s="33" t="s">
        <v>208</v>
      </c>
    </row>
    <row r="11" spans="1:14" s="55" customFormat="1" ht="12.75">
      <c r="A11" s="27" t="s">
        <v>31</v>
      </c>
      <c r="B11" s="171"/>
      <c r="C11" s="167"/>
      <c r="D11" s="28" t="s">
        <v>15</v>
      </c>
      <c r="E11" s="28" t="s">
        <v>22</v>
      </c>
      <c r="F11" s="28">
        <v>8</v>
      </c>
      <c r="G11" s="28"/>
      <c r="H11" s="28"/>
      <c r="I11" s="28"/>
      <c r="J11" s="28">
        <v>256</v>
      </c>
      <c r="K11" s="28"/>
      <c r="L11" s="31">
        <f t="shared" si="0"/>
        <v>256</v>
      </c>
      <c r="M11" s="32" t="s">
        <v>91</v>
      </c>
      <c r="N11" s="33" t="s">
        <v>208</v>
      </c>
    </row>
    <row r="12" spans="1:14" s="55" customFormat="1" ht="12.75" customHeight="1">
      <c r="A12" s="27" t="s">
        <v>32</v>
      </c>
      <c r="B12" s="171"/>
      <c r="C12" s="167"/>
      <c r="D12" s="28" t="s">
        <v>15</v>
      </c>
      <c r="E12" s="28" t="s">
        <v>22</v>
      </c>
      <c r="F12" s="28">
        <v>2</v>
      </c>
      <c r="G12" s="28"/>
      <c r="H12" s="28"/>
      <c r="I12" s="28"/>
      <c r="J12" s="28"/>
      <c r="K12" s="28">
        <v>42</v>
      </c>
      <c r="L12" s="31">
        <f t="shared" si="0"/>
        <v>42</v>
      </c>
      <c r="M12" s="32" t="s">
        <v>91</v>
      </c>
      <c r="N12" s="33" t="s">
        <v>212</v>
      </c>
    </row>
    <row r="13" spans="1:14" s="55" customFormat="1" ht="12.75" customHeight="1">
      <c r="A13" s="27" t="s">
        <v>33</v>
      </c>
      <c r="B13" s="162" t="s">
        <v>64</v>
      </c>
      <c r="C13" s="166" t="s">
        <v>65</v>
      </c>
      <c r="D13" s="28" t="s">
        <v>15</v>
      </c>
      <c r="E13" s="28" t="s">
        <v>22</v>
      </c>
      <c r="F13" s="28">
        <v>4</v>
      </c>
      <c r="G13" s="28"/>
      <c r="H13" s="28"/>
      <c r="I13" s="28">
        <v>128</v>
      </c>
      <c r="J13" s="28"/>
      <c r="K13" s="28"/>
      <c r="L13" s="31">
        <f t="shared" si="0"/>
        <v>128</v>
      </c>
      <c r="M13" s="32" t="s">
        <v>91</v>
      </c>
      <c r="N13" s="33" t="s">
        <v>224</v>
      </c>
    </row>
    <row r="14" spans="1:14" s="55" customFormat="1" ht="12.75">
      <c r="A14" s="27" t="s">
        <v>34</v>
      </c>
      <c r="B14" s="163"/>
      <c r="C14" s="167"/>
      <c r="D14" s="28" t="s">
        <v>15</v>
      </c>
      <c r="E14" s="28" t="s">
        <v>22</v>
      </c>
      <c r="F14" s="28">
        <v>1</v>
      </c>
      <c r="G14" s="28"/>
      <c r="H14" s="28"/>
      <c r="I14" s="28"/>
      <c r="J14" s="28">
        <v>21</v>
      </c>
      <c r="K14" s="28"/>
      <c r="L14" s="31">
        <f t="shared" si="0"/>
        <v>21</v>
      </c>
      <c r="M14" s="32" t="s">
        <v>91</v>
      </c>
      <c r="N14" s="33" t="s">
        <v>212</v>
      </c>
    </row>
    <row r="15" spans="1:14" s="55" customFormat="1" ht="12.75">
      <c r="A15" s="27" t="s">
        <v>35</v>
      </c>
      <c r="B15" s="163"/>
      <c r="C15" s="167"/>
      <c r="D15" s="28" t="s">
        <v>15</v>
      </c>
      <c r="E15" s="28" t="s">
        <v>22</v>
      </c>
      <c r="F15" s="28">
        <v>6</v>
      </c>
      <c r="G15" s="28"/>
      <c r="H15" s="28"/>
      <c r="I15" s="28"/>
      <c r="J15" s="28"/>
      <c r="K15" s="28">
        <v>192</v>
      </c>
      <c r="L15" s="31">
        <f t="shared" si="0"/>
        <v>192</v>
      </c>
      <c r="M15" s="32" t="s">
        <v>91</v>
      </c>
      <c r="N15" s="33" t="s">
        <v>208</v>
      </c>
    </row>
    <row r="16" spans="1:14" s="55" customFormat="1" ht="12.75">
      <c r="A16" s="27" t="s">
        <v>36</v>
      </c>
      <c r="B16" s="163"/>
      <c r="C16" s="167"/>
      <c r="D16" s="28" t="s">
        <v>15</v>
      </c>
      <c r="E16" s="28" t="s">
        <v>22</v>
      </c>
      <c r="F16" s="28">
        <v>8</v>
      </c>
      <c r="G16" s="28"/>
      <c r="H16" s="28"/>
      <c r="I16" s="28">
        <v>256</v>
      </c>
      <c r="J16" s="28"/>
      <c r="K16" s="28"/>
      <c r="L16" s="31">
        <f t="shared" si="0"/>
        <v>256</v>
      </c>
      <c r="M16" s="32" t="s">
        <v>91</v>
      </c>
      <c r="N16" s="33" t="s">
        <v>208</v>
      </c>
    </row>
    <row r="17" spans="1:14" s="55" customFormat="1" ht="12.75">
      <c r="A17" s="27" t="s">
        <v>37</v>
      </c>
      <c r="B17" s="163"/>
      <c r="C17" s="167"/>
      <c r="D17" s="28" t="s">
        <v>15</v>
      </c>
      <c r="E17" s="28" t="s">
        <v>22</v>
      </c>
      <c r="F17" s="28">
        <v>2</v>
      </c>
      <c r="G17" s="28"/>
      <c r="H17" s="28"/>
      <c r="I17" s="28"/>
      <c r="J17" s="28">
        <v>200</v>
      </c>
      <c r="K17" s="28"/>
      <c r="L17" s="31">
        <f t="shared" si="0"/>
        <v>200</v>
      </c>
      <c r="M17" s="32" t="s">
        <v>91</v>
      </c>
      <c r="N17" s="33" t="s">
        <v>252</v>
      </c>
    </row>
    <row r="18" spans="1:14" ht="12.75">
      <c r="A18" s="27" t="s">
        <v>38</v>
      </c>
      <c r="B18" s="163"/>
      <c r="C18" s="167"/>
      <c r="D18" s="28" t="s">
        <v>15</v>
      </c>
      <c r="E18" s="28" t="s">
        <v>22</v>
      </c>
      <c r="F18" s="28">
        <v>2</v>
      </c>
      <c r="G18" s="28"/>
      <c r="H18" s="28"/>
      <c r="I18" s="28"/>
      <c r="J18" s="28"/>
      <c r="K18" s="28">
        <v>16</v>
      </c>
      <c r="L18" s="31">
        <f t="shared" si="0"/>
        <v>16</v>
      </c>
      <c r="M18" s="32" t="s">
        <v>91</v>
      </c>
      <c r="N18" s="33" t="s">
        <v>359</v>
      </c>
    </row>
    <row r="19" spans="1:14" ht="12.75">
      <c r="A19" s="27" t="s">
        <v>39</v>
      </c>
      <c r="B19" s="163"/>
      <c r="C19" s="167"/>
      <c r="D19" s="28" t="s">
        <v>15</v>
      </c>
      <c r="E19" s="28" t="s">
        <v>22</v>
      </c>
      <c r="F19" s="28"/>
      <c r="G19" s="28"/>
      <c r="H19" s="28"/>
      <c r="I19" s="28"/>
      <c r="J19" s="28"/>
      <c r="K19" s="28"/>
      <c r="L19" s="31">
        <f>SUM(I19:K19)</f>
        <v>0</v>
      </c>
      <c r="M19" s="32"/>
      <c r="N19" s="33" t="s">
        <v>27</v>
      </c>
    </row>
    <row r="20" spans="1:14" ht="12.75">
      <c r="A20" s="27" t="s">
        <v>40</v>
      </c>
      <c r="B20" s="163"/>
      <c r="C20" s="167"/>
      <c r="D20" s="28" t="s">
        <v>15</v>
      </c>
      <c r="E20" s="28" t="s">
        <v>22</v>
      </c>
      <c r="F20" s="28"/>
      <c r="G20" s="28"/>
      <c r="H20" s="28"/>
      <c r="I20" s="28"/>
      <c r="J20" s="28"/>
      <c r="K20" s="28"/>
      <c r="L20" s="31">
        <f t="shared" si="0"/>
        <v>0</v>
      </c>
      <c r="M20" s="32"/>
      <c r="N20" s="33" t="s">
        <v>27</v>
      </c>
    </row>
    <row r="21" spans="1:14" ht="12.75">
      <c r="A21" s="30" t="s">
        <v>274</v>
      </c>
      <c r="B21" s="164"/>
      <c r="C21" s="168"/>
      <c r="D21" s="28" t="s">
        <v>15</v>
      </c>
      <c r="E21" s="28" t="s">
        <v>22</v>
      </c>
      <c r="F21" s="30">
        <v>2</v>
      </c>
      <c r="G21" s="28"/>
      <c r="H21" s="28"/>
      <c r="I21" s="28">
        <v>20</v>
      </c>
      <c r="J21" s="28"/>
      <c r="K21" s="28"/>
      <c r="L21" s="31">
        <f t="shared" si="0"/>
        <v>20</v>
      </c>
      <c r="M21" s="32" t="s">
        <v>91</v>
      </c>
      <c r="N21" s="33" t="s">
        <v>275</v>
      </c>
    </row>
    <row r="22" spans="1:14" ht="12.75">
      <c r="A22" s="28"/>
      <c r="B22" s="28"/>
      <c r="C22" s="28"/>
      <c r="D22" s="28"/>
      <c r="E22" s="29"/>
      <c r="F22" s="30"/>
      <c r="G22" s="28"/>
      <c r="H22" s="28"/>
      <c r="I22" s="28"/>
      <c r="J22" s="28"/>
      <c r="K22" s="28"/>
      <c r="L22" s="31"/>
      <c r="M22" s="32"/>
      <c r="N22" s="33"/>
    </row>
    <row r="23" spans="1:14" s="55" customFormat="1" ht="12.75" customHeight="1">
      <c r="A23" s="27" t="s">
        <v>17</v>
      </c>
      <c r="B23" s="162" t="s">
        <v>64</v>
      </c>
      <c r="C23" s="166" t="s">
        <v>65</v>
      </c>
      <c r="D23" s="28" t="s">
        <v>15</v>
      </c>
      <c r="E23" s="28" t="s">
        <v>19</v>
      </c>
      <c r="F23" s="28"/>
      <c r="G23" s="28">
        <v>5</v>
      </c>
      <c r="H23" s="28"/>
      <c r="I23" s="28">
        <v>1500</v>
      </c>
      <c r="J23" s="28"/>
      <c r="K23" s="28"/>
      <c r="L23" s="31">
        <f aca="true" t="shared" si="1" ref="L23:L47">SUM(I23:K23)</f>
        <v>1500</v>
      </c>
      <c r="M23" s="32" t="s">
        <v>91</v>
      </c>
      <c r="N23" s="33" t="s">
        <v>195</v>
      </c>
    </row>
    <row r="24" spans="1:14" s="55" customFormat="1" ht="12.75">
      <c r="A24" s="27" t="s">
        <v>18</v>
      </c>
      <c r="B24" s="163"/>
      <c r="C24" s="167"/>
      <c r="D24" s="28" t="s">
        <v>15</v>
      </c>
      <c r="E24" s="28" t="s">
        <v>19</v>
      </c>
      <c r="F24" s="28"/>
      <c r="G24" s="28">
        <v>5</v>
      </c>
      <c r="H24" s="28"/>
      <c r="I24" s="28"/>
      <c r="J24" s="28">
        <v>1500</v>
      </c>
      <c r="K24" s="28"/>
      <c r="L24" s="31">
        <f t="shared" si="1"/>
        <v>1500</v>
      </c>
      <c r="M24" s="32" t="s">
        <v>91</v>
      </c>
      <c r="N24" s="33" t="s">
        <v>203</v>
      </c>
    </row>
    <row r="25" spans="1:14" s="55" customFormat="1" ht="12.75">
      <c r="A25" s="27" t="s">
        <v>26</v>
      </c>
      <c r="B25" s="163"/>
      <c r="C25" s="167"/>
      <c r="D25" s="28" t="s">
        <v>15</v>
      </c>
      <c r="E25" s="28" t="s">
        <v>19</v>
      </c>
      <c r="F25" s="28"/>
      <c r="G25" s="28">
        <v>4</v>
      </c>
      <c r="H25" s="28"/>
      <c r="I25" s="28"/>
      <c r="J25" s="28"/>
      <c r="K25" s="28">
        <v>1200</v>
      </c>
      <c r="L25" s="31">
        <f t="shared" si="1"/>
        <v>1200</v>
      </c>
      <c r="M25" s="32" t="s">
        <v>91</v>
      </c>
      <c r="N25" s="33" t="s">
        <v>209</v>
      </c>
    </row>
    <row r="26" spans="1:14" s="55" customFormat="1" ht="12.75">
      <c r="A26" s="27" t="s">
        <v>29</v>
      </c>
      <c r="B26" s="163"/>
      <c r="C26" s="167"/>
      <c r="D26" s="28" t="s">
        <v>15</v>
      </c>
      <c r="E26" s="28" t="s">
        <v>19</v>
      </c>
      <c r="F26" s="28"/>
      <c r="G26" s="28">
        <v>4</v>
      </c>
      <c r="H26" s="28"/>
      <c r="I26" s="28">
        <v>1200</v>
      </c>
      <c r="J26" s="28"/>
      <c r="K26" s="28"/>
      <c r="L26" s="31">
        <f t="shared" si="1"/>
        <v>1200</v>
      </c>
      <c r="M26" s="32" t="s">
        <v>91</v>
      </c>
      <c r="N26" s="33" t="s">
        <v>209</v>
      </c>
    </row>
    <row r="27" spans="1:14" s="55" customFormat="1" ht="12.75">
      <c r="A27" s="27" t="s">
        <v>30</v>
      </c>
      <c r="B27" s="163"/>
      <c r="C27" s="167"/>
      <c r="D27" s="28" t="s">
        <v>15</v>
      </c>
      <c r="E27" s="28" t="s">
        <v>19</v>
      </c>
      <c r="F27" s="28"/>
      <c r="G27" s="28">
        <v>4</v>
      </c>
      <c r="H27" s="28"/>
      <c r="I27" s="28"/>
      <c r="J27" s="28">
        <v>1200</v>
      </c>
      <c r="K27" s="28"/>
      <c r="L27" s="31">
        <f t="shared" si="1"/>
        <v>1200</v>
      </c>
      <c r="M27" s="32" t="s">
        <v>91</v>
      </c>
      <c r="N27" s="33" t="s">
        <v>209</v>
      </c>
    </row>
    <row r="28" spans="1:14" s="55" customFormat="1" ht="12.75">
      <c r="A28" s="27" t="s">
        <v>42</v>
      </c>
      <c r="B28" s="162" t="s">
        <v>64</v>
      </c>
      <c r="C28" s="166" t="s">
        <v>65</v>
      </c>
      <c r="D28" s="28" t="s">
        <v>15</v>
      </c>
      <c r="E28" s="28" t="s">
        <v>19</v>
      </c>
      <c r="F28" s="28"/>
      <c r="G28" s="28">
        <v>4</v>
      </c>
      <c r="H28" s="28"/>
      <c r="I28" s="28"/>
      <c r="J28" s="28"/>
      <c r="K28" s="28">
        <v>1200</v>
      </c>
      <c r="L28" s="31">
        <f t="shared" si="1"/>
        <v>1200</v>
      </c>
      <c r="M28" s="32" t="s">
        <v>91</v>
      </c>
      <c r="N28" s="33" t="s">
        <v>209</v>
      </c>
    </row>
    <row r="29" spans="1:14" s="55" customFormat="1" ht="12.75">
      <c r="A29" s="27" t="s">
        <v>66</v>
      </c>
      <c r="B29" s="163"/>
      <c r="C29" s="167"/>
      <c r="D29" s="28" t="s">
        <v>15</v>
      </c>
      <c r="E29" s="28" t="s">
        <v>19</v>
      </c>
      <c r="F29" s="28"/>
      <c r="G29" s="28">
        <v>5</v>
      </c>
      <c r="H29" s="28"/>
      <c r="I29" s="28">
        <v>1500</v>
      </c>
      <c r="J29" s="28"/>
      <c r="K29" s="28"/>
      <c r="L29" s="31">
        <f t="shared" si="1"/>
        <v>1500</v>
      </c>
      <c r="M29" s="32" t="s">
        <v>91</v>
      </c>
      <c r="N29" s="33" t="s">
        <v>209</v>
      </c>
    </row>
    <row r="30" spans="1:14" s="55" customFormat="1" ht="12.75">
      <c r="A30" s="27" t="s">
        <v>67</v>
      </c>
      <c r="B30" s="163"/>
      <c r="C30" s="167"/>
      <c r="D30" s="28" t="s">
        <v>15</v>
      </c>
      <c r="E30" s="28" t="s">
        <v>19</v>
      </c>
      <c r="F30" s="28"/>
      <c r="G30" s="28">
        <v>5</v>
      </c>
      <c r="H30" s="28"/>
      <c r="I30" s="28"/>
      <c r="J30" s="28">
        <v>1500</v>
      </c>
      <c r="K30" s="28"/>
      <c r="L30" s="31">
        <f t="shared" si="1"/>
        <v>1500</v>
      </c>
      <c r="M30" s="32" t="s">
        <v>91</v>
      </c>
      <c r="N30" s="33" t="s">
        <v>209</v>
      </c>
    </row>
    <row r="31" spans="1:14" s="55" customFormat="1" ht="12.75">
      <c r="A31" s="27" t="s">
        <v>68</v>
      </c>
      <c r="B31" s="163"/>
      <c r="C31" s="167"/>
      <c r="D31" s="28" t="s">
        <v>15</v>
      </c>
      <c r="E31" s="28" t="s">
        <v>19</v>
      </c>
      <c r="F31" s="28"/>
      <c r="G31" s="28">
        <v>5</v>
      </c>
      <c r="H31" s="28"/>
      <c r="I31" s="28"/>
      <c r="J31" s="28"/>
      <c r="K31" s="28">
        <v>1500</v>
      </c>
      <c r="L31" s="31">
        <f t="shared" si="1"/>
        <v>1500</v>
      </c>
      <c r="M31" s="32" t="s">
        <v>91</v>
      </c>
      <c r="N31" s="33" t="s">
        <v>209</v>
      </c>
    </row>
    <row r="32" spans="1:14" s="55" customFormat="1" ht="12.75">
      <c r="A32" s="27" t="s">
        <v>69</v>
      </c>
      <c r="B32" s="163"/>
      <c r="C32" s="167"/>
      <c r="D32" s="28" t="s">
        <v>15</v>
      </c>
      <c r="E32" s="28" t="s">
        <v>19</v>
      </c>
      <c r="F32" s="28"/>
      <c r="G32" s="28">
        <v>4</v>
      </c>
      <c r="H32" s="28"/>
      <c r="I32" s="28">
        <v>1200</v>
      </c>
      <c r="J32" s="28"/>
      <c r="K32" s="28"/>
      <c r="L32" s="31">
        <f t="shared" si="1"/>
        <v>1200</v>
      </c>
      <c r="M32" s="32" t="s">
        <v>91</v>
      </c>
      <c r="N32" s="33" t="s">
        <v>209</v>
      </c>
    </row>
    <row r="33" spans="1:14" s="55" customFormat="1" ht="12.75" customHeight="1">
      <c r="A33" s="27" t="s">
        <v>70</v>
      </c>
      <c r="B33" s="162" t="s">
        <v>64</v>
      </c>
      <c r="C33" s="166" t="s">
        <v>65</v>
      </c>
      <c r="D33" s="28" t="s">
        <v>15</v>
      </c>
      <c r="E33" s="28" t="s">
        <v>19</v>
      </c>
      <c r="F33" s="28"/>
      <c r="G33" s="28">
        <v>4</v>
      </c>
      <c r="H33" s="28"/>
      <c r="I33" s="28"/>
      <c r="J33" s="28">
        <v>1200</v>
      </c>
      <c r="K33" s="28"/>
      <c r="L33" s="31">
        <f t="shared" si="1"/>
        <v>1200</v>
      </c>
      <c r="M33" s="32" t="s">
        <v>91</v>
      </c>
      <c r="N33" s="33" t="s">
        <v>209</v>
      </c>
    </row>
    <row r="34" spans="1:14" s="55" customFormat="1" ht="12.75" customHeight="1">
      <c r="A34" s="27" t="s">
        <v>71</v>
      </c>
      <c r="B34" s="163"/>
      <c r="C34" s="167"/>
      <c r="D34" s="28" t="s">
        <v>15</v>
      </c>
      <c r="E34" s="28" t="s">
        <v>19</v>
      </c>
      <c r="F34" s="28"/>
      <c r="G34" s="28">
        <v>2</v>
      </c>
      <c r="H34" s="28"/>
      <c r="I34" s="28"/>
      <c r="J34" s="28"/>
      <c r="K34" s="28">
        <v>600</v>
      </c>
      <c r="L34" s="31">
        <f t="shared" si="1"/>
        <v>600</v>
      </c>
      <c r="M34" s="32" t="s">
        <v>91</v>
      </c>
      <c r="N34" s="33" t="s">
        <v>225</v>
      </c>
    </row>
    <row r="35" spans="1:14" s="55" customFormat="1" ht="12.75" customHeight="1">
      <c r="A35" s="27" t="s">
        <v>72</v>
      </c>
      <c r="B35" s="163"/>
      <c r="C35" s="167"/>
      <c r="D35" s="28" t="s">
        <v>15</v>
      </c>
      <c r="E35" s="28" t="s">
        <v>19</v>
      </c>
      <c r="F35" s="28"/>
      <c r="G35" s="28">
        <v>2</v>
      </c>
      <c r="H35" s="28"/>
      <c r="I35" s="28">
        <v>600</v>
      </c>
      <c r="J35" s="28"/>
      <c r="K35" s="28"/>
      <c r="L35" s="31">
        <f t="shared" si="1"/>
        <v>600</v>
      </c>
      <c r="M35" s="32" t="s">
        <v>91</v>
      </c>
      <c r="N35" s="33" t="s">
        <v>225</v>
      </c>
    </row>
    <row r="36" spans="1:14" s="55" customFormat="1" ht="12.75" customHeight="1">
      <c r="A36" s="27" t="s">
        <v>73</v>
      </c>
      <c r="B36" s="163"/>
      <c r="C36" s="167"/>
      <c r="D36" s="28" t="s">
        <v>15</v>
      </c>
      <c r="E36" s="28" t="s">
        <v>19</v>
      </c>
      <c r="F36" s="28"/>
      <c r="G36" s="28">
        <v>2</v>
      </c>
      <c r="H36" s="28"/>
      <c r="I36" s="28"/>
      <c r="J36" s="28">
        <v>600</v>
      </c>
      <c r="K36" s="28"/>
      <c r="L36" s="31">
        <f t="shared" si="1"/>
        <v>600</v>
      </c>
      <c r="M36" s="32" t="s">
        <v>91</v>
      </c>
      <c r="N36" s="33" t="s">
        <v>226</v>
      </c>
    </row>
    <row r="37" spans="1:14" s="55" customFormat="1" ht="12.75" customHeight="1">
      <c r="A37" s="27" t="s">
        <v>74</v>
      </c>
      <c r="B37" s="163"/>
      <c r="C37" s="167"/>
      <c r="D37" s="28" t="s">
        <v>15</v>
      </c>
      <c r="E37" s="28" t="s">
        <v>19</v>
      </c>
      <c r="F37" s="28"/>
      <c r="G37" s="28">
        <v>3</v>
      </c>
      <c r="H37" s="28"/>
      <c r="I37" s="28"/>
      <c r="J37" s="28"/>
      <c r="K37" s="28">
        <v>900</v>
      </c>
      <c r="L37" s="31">
        <f t="shared" si="1"/>
        <v>900</v>
      </c>
      <c r="M37" s="32" t="s">
        <v>91</v>
      </c>
      <c r="N37" s="33" t="s">
        <v>209</v>
      </c>
    </row>
    <row r="38" spans="1:14" s="55" customFormat="1" ht="12.75" customHeight="1">
      <c r="A38" s="27" t="s">
        <v>92</v>
      </c>
      <c r="B38" s="162" t="s">
        <v>64</v>
      </c>
      <c r="C38" s="165" t="s">
        <v>65</v>
      </c>
      <c r="D38" s="28" t="s">
        <v>15</v>
      </c>
      <c r="E38" s="28" t="s">
        <v>19</v>
      </c>
      <c r="F38" s="28"/>
      <c r="G38" s="28">
        <v>3</v>
      </c>
      <c r="H38" s="28"/>
      <c r="I38" s="28">
        <v>900</v>
      </c>
      <c r="J38" s="28"/>
      <c r="K38" s="28"/>
      <c r="L38" s="31">
        <f t="shared" si="1"/>
        <v>900</v>
      </c>
      <c r="M38" s="32" t="s">
        <v>91</v>
      </c>
      <c r="N38" s="33" t="s">
        <v>209</v>
      </c>
    </row>
    <row r="39" spans="1:14" s="55" customFormat="1" ht="12.75" customHeight="1">
      <c r="A39" s="27" t="s">
        <v>93</v>
      </c>
      <c r="B39" s="163"/>
      <c r="C39" s="165"/>
      <c r="D39" s="28" t="s">
        <v>15</v>
      </c>
      <c r="E39" s="28" t="s">
        <v>19</v>
      </c>
      <c r="F39" s="28"/>
      <c r="G39" s="28">
        <v>5</v>
      </c>
      <c r="H39" s="28"/>
      <c r="I39" s="28"/>
      <c r="J39" s="28">
        <v>1500</v>
      </c>
      <c r="K39" s="28"/>
      <c r="L39" s="31">
        <f t="shared" si="1"/>
        <v>1500</v>
      </c>
      <c r="M39" s="32" t="s">
        <v>91</v>
      </c>
      <c r="N39" s="33" t="s">
        <v>209</v>
      </c>
    </row>
    <row r="40" spans="1:14" s="55" customFormat="1" ht="12.75" customHeight="1">
      <c r="A40" s="27" t="s">
        <v>94</v>
      </c>
      <c r="B40" s="163"/>
      <c r="C40" s="165"/>
      <c r="D40" s="28" t="s">
        <v>15</v>
      </c>
      <c r="E40" s="28" t="s">
        <v>19</v>
      </c>
      <c r="F40" s="28"/>
      <c r="G40" s="28">
        <v>3</v>
      </c>
      <c r="H40" s="28"/>
      <c r="I40" s="28"/>
      <c r="J40" s="28"/>
      <c r="K40" s="28">
        <v>900</v>
      </c>
      <c r="L40" s="31">
        <f t="shared" si="1"/>
        <v>900</v>
      </c>
      <c r="M40" s="32" t="s">
        <v>91</v>
      </c>
      <c r="N40" s="33" t="s">
        <v>209</v>
      </c>
    </row>
    <row r="41" spans="1:14" s="55" customFormat="1" ht="12.75" customHeight="1">
      <c r="A41" s="27" t="s">
        <v>95</v>
      </c>
      <c r="B41" s="163"/>
      <c r="C41" s="165"/>
      <c r="D41" s="28" t="s">
        <v>15</v>
      </c>
      <c r="E41" s="28" t="s">
        <v>19</v>
      </c>
      <c r="F41" s="28"/>
      <c r="G41" s="28">
        <v>3</v>
      </c>
      <c r="H41" s="28"/>
      <c r="I41" s="28">
        <v>900</v>
      </c>
      <c r="J41" s="28"/>
      <c r="K41" s="28"/>
      <c r="L41" s="31">
        <f t="shared" si="1"/>
        <v>900</v>
      </c>
      <c r="M41" s="32" t="s">
        <v>91</v>
      </c>
      <c r="N41" s="33" t="s">
        <v>227</v>
      </c>
    </row>
    <row r="42" spans="1:14" s="55" customFormat="1" ht="12.75" customHeight="1">
      <c r="A42" s="27" t="s">
        <v>108</v>
      </c>
      <c r="B42" s="163"/>
      <c r="C42" s="165"/>
      <c r="D42" s="28" t="s">
        <v>15</v>
      </c>
      <c r="E42" s="28" t="s">
        <v>19</v>
      </c>
      <c r="F42" s="28"/>
      <c r="G42" s="28">
        <v>4</v>
      </c>
      <c r="H42" s="28"/>
      <c r="I42" s="28"/>
      <c r="J42" s="28">
        <v>1200</v>
      </c>
      <c r="K42" s="28"/>
      <c r="L42" s="31">
        <f t="shared" si="1"/>
        <v>1200</v>
      </c>
      <c r="M42" s="32" t="s">
        <v>91</v>
      </c>
      <c r="N42" s="33" t="s">
        <v>209</v>
      </c>
    </row>
    <row r="43" spans="1:14" s="55" customFormat="1" ht="12.75" customHeight="1">
      <c r="A43" s="27" t="s">
        <v>109</v>
      </c>
      <c r="B43" s="162" t="s">
        <v>64</v>
      </c>
      <c r="C43" s="166" t="s">
        <v>65</v>
      </c>
      <c r="D43" s="28" t="s">
        <v>15</v>
      </c>
      <c r="E43" s="28" t="s">
        <v>19</v>
      </c>
      <c r="F43" s="28"/>
      <c r="G43" s="28">
        <v>4</v>
      </c>
      <c r="H43" s="28"/>
      <c r="I43" s="28"/>
      <c r="J43" s="28"/>
      <c r="K43" s="28">
        <v>1200</v>
      </c>
      <c r="L43" s="31">
        <f t="shared" si="1"/>
        <v>1200</v>
      </c>
      <c r="M43" s="32" t="s">
        <v>91</v>
      </c>
      <c r="N43" s="33" t="s">
        <v>209</v>
      </c>
    </row>
    <row r="44" spans="1:14" s="55" customFormat="1" ht="12.75" customHeight="1">
      <c r="A44" s="27" t="s">
        <v>110</v>
      </c>
      <c r="B44" s="163"/>
      <c r="C44" s="167"/>
      <c r="D44" s="28" t="s">
        <v>15</v>
      </c>
      <c r="E44" s="28" t="s">
        <v>19</v>
      </c>
      <c r="F44" s="28"/>
      <c r="G44" s="28">
        <v>6</v>
      </c>
      <c r="H44" s="28"/>
      <c r="I44" s="28">
        <v>1200</v>
      </c>
      <c r="J44" s="28"/>
      <c r="K44" s="28"/>
      <c r="L44" s="31">
        <f t="shared" si="1"/>
        <v>1200</v>
      </c>
      <c r="M44" s="32" t="s">
        <v>91</v>
      </c>
      <c r="N44" s="33" t="s">
        <v>209</v>
      </c>
    </row>
    <row r="45" spans="1:14" s="55" customFormat="1" ht="12.75" customHeight="1">
      <c r="A45" s="27" t="s">
        <v>111</v>
      </c>
      <c r="B45" s="163"/>
      <c r="C45" s="167"/>
      <c r="D45" s="28" t="s">
        <v>15</v>
      </c>
      <c r="E45" s="28" t="s">
        <v>19</v>
      </c>
      <c r="F45" s="28"/>
      <c r="G45" s="28">
        <v>1</v>
      </c>
      <c r="H45" s="28"/>
      <c r="I45" s="28"/>
      <c r="J45" s="28">
        <v>300</v>
      </c>
      <c r="K45" s="28"/>
      <c r="L45" s="31">
        <f t="shared" si="1"/>
        <v>300</v>
      </c>
      <c r="M45" s="32" t="s">
        <v>91</v>
      </c>
      <c r="N45" s="33" t="s">
        <v>204</v>
      </c>
    </row>
    <row r="46" spans="1:14" s="55" customFormat="1" ht="13.5" customHeight="1">
      <c r="A46" s="27" t="s">
        <v>112</v>
      </c>
      <c r="B46" s="163"/>
      <c r="C46" s="167"/>
      <c r="D46" s="28" t="s">
        <v>15</v>
      </c>
      <c r="E46" s="28" t="s">
        <v>19</v>
      </c>
      <c r="F46" s="28"/>
      <c r="G46" s="28"/>
      <c r="H46" s="28"/>
      <c r="I46" s="28"/>
      <c r="J46" s="28"/>
      <c r="K46" s="28"/>
      <c r="L46" s="31">
        <f t="shared" si="1"/>
        <v>0</v>
      </c>
      <c r="M46" s="32"/>
      <c r="N46" s="33" t="s">
        <v>27</v>
      </c>
    </row>
    <row r="47" spans="1:14" s="55" customFormat="1" ht="12.75" customHeight="1">
      <c r="A47" s="27" t="s">
        <v>113</v>
      </c>
      <c r="B47" s="164"/>
      <c r="C47" s="168"/>
      <c r="D47" s="28" t="s">
        <v>15</v>
      </c>
      <c r="E47" s="28" t="s">
        <v>19</v>
      </c>
      <c r="F47" s="28"/>
      <c r="G47" s="28"/>
      <c r="H47" s="28"/>
      <c r="I47" s="28"/>
      <c r="J47" s="28"/>
      <c r="K47" s="28"/>
      <c r="L47" s="31">
        <f t="shared" si="1"/>
        <v>0</v>
      </c>
      <c r="M47" s="32"/>
      <c r="N47" s="33" t="s">
        <v>27</v>
      </c>
    </row>
    <row r="48" spans="1:14" ht="12.75">
      <c r="A48" s="27"/>
      <c r="B48" s="56"/>
      <c r="C48" s="46"/>
      <c r="D48" s="28"/>
      <c r="E48" s="28"/>
      <c r="F48" s="28"/>
      <c r="G48" s="28"/>
      <c r="H48" s="28"/>
      <c r="I48" s="28"/>
      <c r="J48" s="28"/>
      <c r="K48" s="28"/>
      <c r="L48" s="31"/>
      <c r="M48" s="32"/>
      <c r="N48" s="33"/>
    </row>
    <row r="49" spans="1:14" ht="12.75">
      <c r="A49" s="27"/>
      <c r="B49" s="45"/>
      <c r="C49" s="46"/>
      <c r="D49" s="28"/>
      <c r="E49" s="28"/>
      <c r="F49" s="28"/>
      <c r="G49" s="28"/>
      <c r="H49" s="28"/>
      <c r="I49" s="28"/>
      <c r="J49" s="28"/>
      <c r="K49" s="28"/>
      <c r="L49" s="31"/>
      <c r="M49" s="32"/>
      <c r="N49" s="33"/>
    </row>
    <row r="50" spans="1:14" ht="12.75">
      <c r="A50" s="34"/>
      <c r="B50" s="29"/>
      <c r="C50" s="29"/>
      <c r="D50" s="29"/>
      <c r="E50" s="29"/>
      <c r="F50" s="35"/>
      <c r="G50" s="29"/>
      <c r="H50" s="29"/>
      <c r="I50" s="29"/>
      <c r="J50" s="29"/>
      <c r="K50" s="29"/>
      <c r="L50" s="36"/>
      <c r="M50" s="37"/>
      <c r="N50" s="38"/>
    </row>
    <row r="51" spans="1:14" s="55" customFormat="1" ht="13.5" thickBot="1">
      <c r="A51" s="68" t="s">
        <v>4</v>
      </c>
      <c r="B51" s="69" t="s">
        <v>325</v>
      </c>
      <c r="C51" s="69" t="s">
        <v>81</v>
      </c>
      <c r="D51" s="69" t="s">
        <v>80</v>
      </c>
      <c r="E51" s="69"/>
      <c r="F51" s="69">
        <f aca="true" t="shared" si="2" ref="F51:L51">SUM(F7:F50)</f>
        <v>61</v>
      </c>
      <c r="G51" s="69">
        <f t="shared" si="2"/>
        <v>87</v>
      </c>
      <c r="H51" s="69">
        <f t="shared" si="2"/>
        <v>0</v>
      </c>
      <c r="I51" s="69">
        <f t="shared" si="2"/>
        <v>9788</v>
      </c>
      <c r="J51" s="69">
        <f t="shared" si="2"/>
        <v>9519</v>
      </c>
      <c r="K51" s="69">
        <f t="shared" si="2"/>
        <v>8006</v>
      </c>
      <c r="L51" s="69">
        <f t="shared" si="2"/>
        <v>27313</v>
      </c>
      <c r="M51" s="70" t="s">
        <v>340</v>
      </c>
      <c r="N51" s="71"/>
    </row>
    <row r="52" spans="1:14" ht="12.75">
      <c r="A52" s="39"/>
      <c r="B52" s="16"/>
      <c r="C52" s="16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40"/>
    </row>
    <row r="53" spans="1:14" ht="12.75">
      <c r="A53" s="72"/>
      <c r="B53" s="73"/>
      <c r="C53" s="74" t="s">
        <v>233</v>
      </c>
      <c r="D53" s="75"/>
      <c r="E53" s="76"/>
      <c r="F53" s="16"/>
      <c r="G53" s="16"/>
      <c r="H53" s="39"/>
      <c r="I53" s="39"/>
      <c r="J53" s="41"/>
      <c r="K53" s="41"/>
      <c r="L53" s="41"/>
      <c r="M53" s="41"/>
      <c r="N53" s="41"/>
    </row>
    <row r="54" spans="1:14" ht="12.75">
      <c r="A54" s="77" t="s">
        <v>28</v>
      </c>
      <c r="B54" s="74"/>
      <c r="C54" s="78">
        <v>0.8</v>
      </c>
      <c r="D54" s="79">
        <f>+SUM(L7:L21)</f>
        <v>1813</v>
      </c>
      <c r="E54" s="80">
        <f>C54*D54</f>
        <v>1450.4</v>
      </c>
      <c r="F54" s="16"/>
      <c r="G54" s="16"/>
      <c r="H54" s="39"/>
      <c r="I54" s="39"/>
      <c r="J54" s="41"/>
      <c r="K54" s="41"/>
      <c r="L54" s="42"/>
      <c r="M54" s="43"/>
      <c r="N54" s="44"/>
    </row>
    <row r="55" spans="1:14" ht="12.75">
      <c r="A55" s="74" t="s">
        <v>192</v>
      </c>
      <c r="B55" s="76"/>
      <c r="C55" s="81">
        <v>0.5</v>
      </c>
      <c r="D55" s="79">
        <f>SUM(L23:L47)</f>
        <v>25500</v>
      </c>
      <c r="E55" s="80">
        <f>C55*D55</f>
        <v>12750</v>
      </c>
      <c r="F55" s="16"/>
      <c r="G55" s="16"/>
      <c r="H55" s="39"/>
      <c r="I55" s="39"/>
      <c r="J55" s="41"/>
      <c r="K55" s="41"/>
      <c r="L55" s="42"/>
      <c r="M55" s="43"/>
      <c r="N55" s="43"/>
    </row>
    <row r="56" spans="1:14" ht="12.75">
      <c r="A56" s="77" t="s">
        <v>194</v>
      </c>
      <c r="B56" s="77"/>
      <c r="C56" s="77"/>
      <c r="D56" s="79">
        <f>SUM(D54:D55)</f>
        <v>27313</v>
      </c>
      <c r="E56" s="82">
        <f>SUM(E54:E55)</f>
        <v>14200.4</v>
      </c>
      <c r="F56" s="16"/>
      <c r="G56" s="16"/>
      <c r="H56" s="39"/>
      <c r="I56" s="39"/>
      <c r="J56" s="41"/>
      <c r="K56" s="41"/>
      <c r="L56" s="41"/>
      <c r="M56" s="43"/>
      <c r="N56" s="43"/>
    </row>
    <row r="57" spans="1:14" ht="12.75">
      <c r="A57" s="39"/>
      <c r="B57" s="16"/>
      <c r="C57" s="16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0"/>
    </row>
    <row r="58" spans="1:14" ht="12.75">
      <c r="A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</row>
  </sheetData>
  <sheetProtection/>
  <mergeCells count="16">
    <mergeCell ref="B43:B47"/>
    <mergeCell ref="C43:C47"/>
    <mergeCell ref="B2:C2"/>
    <mergeCell ref="F2:H2"/>
    <mergeCell ref="B23:B27"/>
    <mergeCell ref="C23:C27"/>
    <mergeCell ref="B28:B32"/>
    <mergeCell ref="C28:C32"/>
    <mergeCell ref="B7:B12"/>
    <mergeCell ref="B33:B37"/>
    <mergeCell ref="C33:C37"/>
    <mergeCell ref="B38:B42"/>
    <mergeCell ref="C38:C42"/>
    <mergeCell ref="C7:C12"/>
    <mergeCell ref="B13:B21"/>
    <mergeCell ref="C13:C21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zoomScalePageLayoutView="0" workbookViewId="0" topLeftCell="A1">
      <selection activeCell="Q44" sqref="Q44"/>
    </sheetView>
  </sheetViews>
  <sheetFormatPr defaultColWidth="9.140625" defaultRowHeight="12.75"/>
  <cols>
    <col min="1" max="2" width="9.140625" style="57" customWidth="1"/>
    <col min="3" max="3" width="10.8515625" style="57" customWidth="1"/>
    <col min="4" max="4" width="9.140625" style="57" customWidth="1"/>
    <col min="5" max="5" width="11.140625" style="57" customWidth="1"/>
    <col min="6" max="12" width="9.140625" style="57" customWidth="1"/>
    <col min="13" max="13" width="32.140625" style="57" bestFit="1" customWidth="1"/>
    <col min="14" max="14" width="46.28125" style="57" bestFit="1" customWidth="1"/>
    <col min="15" max="16384" width="9.140625" style="57" customWidth="1"/>
  </cols>
  <sheetData>
    <row r="1" spans="1:14" ht="12.75">
      <c r="A1" s="12" t="s">
        <v>169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s="55" customFormat="1" ht="12" customHeight="1">
      <c r="A6" s="27" t="s">
        <v>96</v>
      </c>
      <c r="B6" s="162" t="s">
        <v>64</v>
      </c>
      <c r="C6" s="166" t="s">
        <v>65</v>
      </c>
      <c r="D6" s="28" t="s">
        <v>15</v>
      </c>
      <c r="E6" s="28" t="s">
        <v>19</v>
      </c>
      <c r="F6" s="28"/>
      <c r="G6" s="28">
        <v>5</v>
      </c>
      <c r="H6" s="28"/>
      <c r="I6" s="28">
        <v>1500</v>
      </c>
      <c r="J6" s="28"/>
      <c r="K6" s="28"/>
      <c r="L6" s="31">
        <f aca="true" t="shared" si="0" ref="L6:L28">SUM(I6:K6)</f>
        <v>1500</v>
      </c>
      <c r="M6" s="32" t="s">
        <v>91</v>
      </c>
      <c r="N6" s="33" t="s">
        <v>200</v>
      </c>
    </row>
    <row r="7" spans="1:14" s="55" customFormat="1" ht="12.75">
      <c r="A7" s="27" t="s">
        <v>97</v>
      </c>
      <c r="B7" s="163"/>
      <c r="C7" s="167"/>
      <c r="D7" s="28" t="s">
        <v>15</v>
      </c>
      <c r="E7" s="28" t="s">
        <v>19</v>
      </c>
      <c r="F7" s="28"/>
      <c r="G7" s="28">
        <v>3</v>
      </c>
      <c r="H7" s="28"/>
      <c r="I7" s="28"/>
      <c r="J7" s="28">
        <v>900</v>
      </c>
      <c r="K7" s="28"/>
      <c r="L7" s="31">
        <f t="shared" si="0"/>
        <v>900</v>
      </c>
      <c r="M7" s="32" t="s">
        <v>91</v>
      </c>
      <c r="N7" s="33" t="s">
        <v>200</v>
      </c>
    </row>
    <row r="8" spans="1:14" s="55" customFormat="1" ht="12.75">
      <c r="A8" s="27" t="s">
        <v>98</v>
      </c>
      <c r="B8" s="163"/>
      <c r="C8" s="167"/>
      <c r="D8" s="28" t="s">
        <v>15</v>
      </c>
      <c r="E8" s="28" t="s">
        <v>19</v>
      </c>
      <c r="F8" s="28"/>
      <c r="G8" s="28">
        <v>2</v>
      </c>
      <c r="H8" s="28"/>
      <c r="I8" s="28"/>
      <c r="J8" s="28"/>
      <c r="K8" s="28">
        <v>600</v>
      </c>
      <c r="L8" s="31">
        <f t="shared" si="0"/>
        <v>600</v>
      </c>
      <c r="M8" s="32" t="s">
        <v>91</v>
      </c>
      <c r="N8" s="33" t="s">
        <v>200</v>
      </c>
    </row>
    <row r="9" spans="1:14" s="55" customFormat="1" ht="12.75">
      <c r="A9" s="27" t="s">
        <v>99</v>
      </c>
      <c r="B9" s="163"/>
      <c r="C9" s="167"/>
      <c r="D9" s="28" t="s">
        <v>15</v>
      </c>
      <c r="E9" s="28" t="s">
        <v>19</v>
      </c>
      <c r="F9" s="28"/>
      <c r="G9" s="28">
        <v>3</v>
      </c>
      <c r="H9" s="28"/>
      <c r="I9" s="28">
        <v>900</v>
      </c>
      <c r="J9" s="28"/>
      <c r="K9" s="28"/>
      <c r="L9" s="31">
        <f t="shared" si="0"/>
        <v>900</v>
      </c>
      <c r="M9" s="32" t="s">
        <v>91</v>
      </c>
      <c r="N9" s="33" t="s">
        <v>200</v>
      </c>
    </row>
    <row r="10" spans="1:14" s="55" customFormat="1" ht="12.75">
      <c r="A10" s="27" t="s">
        <v>100</v>
      </c>
      <c r="B10" s="163"/>
      <c r="C10" s="167"/>
      <c r="D10" s="28" t="s">
        <v>15</v>
      </c>
      <c r="E10" s="28" t="s">
        <v>19</v>
      </c>
      <c r="F10" s="28"/>
      <c r="G10" s="28">
        <v>3</v>
      </c>
      <c r="H10" s="28"/>
      <c r="I10" s="28"/>
      <c r="J10" s="28">
        <v>900</v>
      </c>
      <c r="K10" s="28"/>
      <c r="L10" s="31">
        <f t="shared" si="0"/>
        <v>900</v>
      </c>
      <c r="M10" s="32" t="s">
        <v>91</v>
      </c>
      <c r="N10" s="33" t="s">
        <v>200</v>
      </c>
    </row>
    <row r="11" spans="1:14" s="55" customFormat="1" ht="12.75">
      <c r="A11" s="27" t="s">
        <v>101</v>
      </c>
      <c r="B11" s="162" t="s">
        <v>64</v>
      </c>
      <c r="C11" s="166" t="s">
        <v>65</v>
      </c>
      <c r="D11" s="28" t="s">
        <v>15</v>
      </c>
      <c r="E11" s="28" t="s">
        <v>19</v>
      </c>
      <c r="F11" s="28"/>
      <c r="G11" s="28">
        <v>4</v>
      </c>
      <c r="H11" s="28"/>
      <c r="I11" s="28"/>
      <c r="J11" s="28"/>
      <c r="K11" s="28">
        <v>1200</v>
      </c>
      <c r="L11" s="31">
        <f t="shared" si="0"/>
        <v>1200</v>
      </c>
      <c r="M11" s="32" t="s">
        <v>91</v>
      </c>
      <c r="N11" s="33" t="s">
        <v>200</v>
      </c>
    </row>
    <row r="12" spans="1:14" s="55" customFormat="1" ht="12.75">
      <c r="A12" s="27" t="s">
        <v>102</v>
      </c>
      <c r="B12" s="163"/>
      <c r="C12" s="167"/>
      <c r="D12" s="28" t="s">
        <v>15</v>
      </c>
      <c r="E12" s="28" t="s">
        <v>19</v>
      </c>
      <c r="F12" s="28"/>
      <c r="G12" s="28">
        <v>4</v>
      </c>
      <c r="H12" s="28"/>
      <c r="I12" s="28">
        <v>1200</v>
      </c>
      <c r="J12" s="28"/>
      <c r="K12" s="28"/>
      <c r="L12" s="31">
        <f t="shared" si="0"/>
        <v>1200</v>
      </c>
      <c r="M12" s="32" t="s">
        <v>91</v>
      </c>
      <c r="N12" s="33" t="s">
        <v>200</v>
      </c>
    </row>
    <row r="13" spans="1:14" s="55" customFormat="1" ht="12.75">
      <c r="A13" s="27" t="s">
        <v>103</v>
      </c>
      <c r="B13" s="163"/>
      <c r="C13" s="167"/>
      <c r="D13" s="28" t="s">
        <v>15</v>
      </c>
      <c r="E13" s="28" t="s">
        <v>19</v>
      </c>
      <c r="F13" s="28"/>
      <c r="G13" s="28">
        <v>2</v>
      </c>
      <c r="H13" s="28"/>
      <c r="I13" s="28"/>
      <c r="J13" s="28">
        <v>900</v>
      </c>
      <c r="K13" s="28"/>
      <c r="L13" s="31">
        <v>900</v>
      </c>
      <c r="M13" s="32" t="s">
        <v>91</v>
      </c>
      <c r="N13" s="33" t="s">
        <v>200</v>
      </c>
    </row>
    <row r="14" spans="1:14" s="55" customFormat="1" ht="12.75">
      <c r="A14" s="27" t="s">
        <v>104</v>
      </c>
      <c r="B14" s="163"/>
      <c r="C14" s="167"/>
      <c r="D14" s="28" t="s">
        <v>15</v>
      </c>
      <c r="E14" s="28" t="s">
        <v>19</v>
      </c>
      <c r="F14" s="28"/>
      <c r="G14" s="28">
        <v>3</v>
      </c>
      <c r="H14" s="28"/>
      <c r="I14" s="28"/>
      <c r="J14" s="28"/>
      <c r="K14" s="28">
        <v>900</v>
      </c>
      <c r="L14" s="31">
        <f t="shared" si="0"/>
        <v>900</v>
      </c>
      <c r="M14" s="32" t="s">
        <v>91</v>
      </c>
      <c r="N14" s="33" t="s">
        <v>200</v>
      </c>
    </row>
    <row r="15" spans="1:14" s="55" customFormat="1" ht="12.75">
      <c r="A15" s="27" t="s">
        <v>105</v>
      </c>
      <c r="B15" s="163"/>
      <c r="C15" s="167"/>
      <c r="D15" s="28" t="s">
        <v>15</v>
      </c>
      <c r="E15" s="28" t="s">
        <v>19</v>
      </c>
      <c r="F15" s="28"/>
      <c r="G15" s="28">
        <v>4</v>
      </c>
      <c r="H15" s="28"/>
      <c r="I15" s="28">
        <v>1200</v>
      </c>
      <c r="J15" s="28"/>
      <c r="K15" s="28"/>
      <c r="L15" s="31">
        <f t="shared" si="0"/>
        <v>1200</v>
      </c>
      <c r="M15" s="32" t="s">
        <v>91</v>
      </c>
      <c r="N15" s="33" t="s">
        <v>200</v>
      </c>
    </row>
    <row r="16" spans="1:14" s="55" customFormat="1" ht="12.75" customHeight="1">
      <c r="A16" s="27" t="s">
        <v>116</v>
      </c>
      <c r="B16" s="162" t="s">
        <v>64</v>
      </c>
      <c r="C16" s="166" t="s">
        <v>65</v>
      </c>
      <c r="D16" s="28" t="s">
        <v>15</v>
      </c>
      <c r="E16" s="28" t="s">
        <v>19</v>
      </c>
      <c r="F16" s="28"/>
      <c r="G16" s="28">
        <v>1</v>
      </c>
      <c r="H16" s="28"/>
      <c r="I16" s="28"/>
      <c r="J16" s="28">
        <v>300</v>
      </c>
      <c r="K16" s="28"/>
      <c r="L16" s="31">
        <f t="shared" si="0"/>
        <v>300</v>
      </c>
      <c r="M16" s="32" t="s">
        <v>91</v>
      </c>
      <c r="N16" s="33" t="s">
        <v>228</v>
      </c>
    </row>
    <row r="17" spans="1:14" s="55" customFormat="1" ht="18" customHeight="1">
      <c r="A17" s="27" t="s">
        <v>117</v>
      </c>
      <c r="B17" s="163"/>
      <c r="C17" s="167"/>
      <c r="D17" s="28" t="s">
        <v>15</v>
      </c>
      <c r="E17" s="28" t="s">
        <v>19</v>
      </c>
      <c r="F17" s="28"/>
      <c r="G17" s="28">
        <v>3</v>
      </c>
      <c r="H17" s="28"/>
      <c r="I17" s="28"/>
      <c r="J17" s="28"/>
      <c r="K17" s="28">
        <v>900</v>
      </c>
      <c r="L17" s="31">
        <f t="shared" si="0"/>
        <v>900</v>
      </c>
      <c r="M17" s="32" t="s">
        <v>91</v>
      </c>
      <c r="N17" s="33" t="s">
        <v>200</v>
      </c>
    </row>
    <row r="18" spans="1:14" s="55" customFormat="1" ht="19.5" customHeight="1">
      <c r="A18" s="27" t="s">
        <v>118</v>
      </c>
      <c r="B18" s="163"/>
      <c r="C18" s="167"/>
      <c r="D18" s="28" t="s">
        <v>15</v>
      </c>
      <c r="E18" s="28" t="s">
        <v>19</v>
      </c>
      <c r="F18" s="28"/>
      <c r="G18" s="28">
        <v>3</v>
      </c>
      <c r="H18" s="28"/>
      <c r="I18" s="28">
        <v>900</v>
      </c>
      <c r="J18" s="28"/>
      <c r="K18" s="28"/>
      <c r="L18" s="31">
        <f t="shared" si="0"/>
        <v>900</v>
      </c>
      <c r="M18" s="32" t="s">
        <v>91</v>
      </c>
      <c r="N18" s="33" t="s">
        <v>200</v>
      </c>
    </row>
    <row r="19" spans="1:14" s="55" customFormat="1" ht="18.75" customHeight="1">
      <c r="A19" s="27" t="s">
        <v>119</v>
      </c>
      <c r="B19" s="163"/>
      <c r="C19" s="167"/>
      <c r="D19" s="28" t="s">
        <v>15</v>
      </c>
      <c r="E19" s="28" t="s">
        <v>19</v>
      </c>
      <c r="F19" s="28"/>
      <c r="G19" s="28">
        <v>4</v>
      </c>
      <c r="H19" s="28"/>
      <c r="I19" s="28"/>
      <c r="J19" s="28">
        <v>1200</v>
      </c>
      <c r="K19" s="28"/>
      <c r="L19" s="31">
        <f t="shared" si="0"/>
        <v>1200</v>
      </c>
      <c r="M19" s="32" t="s">
        <v>91</v>
      </c>
      <c r="N19" s="33" t="s">
        <v>200</v>
      </c>
    </row>
    <row r="20" spans="1:14" s="55" customFormat="1" ht="15.75" customHeight="1">
      <c r="A20" s="27" t="s">
        <v>120</v>
      </c>
      <c r="B20" s="163"/>
      <c r="C20" s="167"/>
      <c r="D20" s="28" t="s">
        <v>15</v>
      </c>
      <c r="E20" s="28" t="s">
        <v>19</v>
      </c>
      <c r="F20" s="28"/>
      <c r="G20" s="28">
        <v>2</v>
      </c>
      <c r="H20" s="28"/>
      <c r="I20" s="28"/>
      <c r="J20" s="28"/>
      <c r="K20" s="28">
        <v>600</v>
      </c>
      <c r="L20" s="31">
        <f t="shared" si="0"/>
        <v>600</v>
      </c>
      <c r="M20" s="32" t="s">
        <v>91</v>
      </c>
      <c r="N20" s="33" t="s">
        <v>200</v>
      </c>
    </row>
    <row r="21" spans="1:14" s="55" customFormat="1" ht="12.75" customHeight="1">
      <c r="A21" s="27" t="s">
        <v>121</v>
      </c>
      <c r="B21" s="162" t="s">
        <v>64</v>
      </c>
      <c r="C21" s="166" t="s">
        <v>65</v>
      </c>
      <c r="D21" s="28" t="s">
        <v>15</v>
      </c>
      <c r="E21" s="28" t="s">
        <v>19</v>
      </c>
      <c r="F21" s="28"/>
      <c r="G21" s="28">
        <v>2</v>
      </c>
      <c r="H21" s="28"/>
      <c r="I21" s="28">
        <v>600</v>
      </c>
      <c r="J21" s="28"/>
      <c r="K21" s="28"/>
      <c r="L21" s="31">
        <f t="shared" si="0"/>
        <v>600</v>
      </c>
      <c r="M21" s="32" t="s">
        <v>91</v>
      </c>
      <c r="N21" s="33" t="s">
        <v>200</v>
      </c>
    </row>
    <row r="22" spans="1:14" s="55" customFormat="1" ht="12.75">
      <c r="A22" s="27" t="s">
        <v>122</v>
      </c>
      <c r="B22" s="163"/>
      <c r="C22" s="167"/>
      <c r="D22" s="28" t="s">
        <v>15</v>
      </c>
      <c r="E22" s="28" t="s">
        <v>19</v>
      </c>
      <c r="F22" s="28"/>
      <c r="G22" s="28">
        <v>3</v>
      </c>
      <c r="H22" s="28"/>
      <c r="I22" s="28"/>
      <c r="J22" s="28">
        <v>900</v>
      </c>
      <c r="K22" s="28"/>
      <c r="L22" s="31">
        <f t="shared" si="0"/>
        <v>900</v>
      </c>
      <c r="M22" s="32" t="s">
        <v>91</v>
      </c>
      <c r="N22" s="33" t="s">
        <v>200</v>
      </c>
    </row>
    <row r="23" spans="1:14" s="55" customFormat="1" ht="12.75">
      <c r="A23" s="27" t="s">
        <v>123</v>
      </c>
      <c r="B23" s="163"/>
      <c r="C23" s="167"/>
      <c r="D23" s="28" t="s">
        <v>15</v>
      </c>
      <c r="E23" s="28" t="s">
        <v>19</v>
      </c>
      <c r="F23" s="28"/>
      <c r="G23" s="28">
        <v>3</v>
      </c>
      <c r="H23" s="28"/>
      <c r="I23" s="28"/>
      <c r="J23" s="28"/>
      <c r="K23" s="28">
        <v>900</v>
      </c>
      <c r="L23" s="31">
        <f t="shared" si="0"/>
        <v>900</v>
      </c>
      <c r="M23" s="32" t="s">
        <v>91</v>
      </c>
      <c r="N23" s="33" t="s">
        <v>200</v>
      </c>
    </row>
    <row r="24" spans="1:14" s="55" customFormat="1" ht="12.75">
      <c r="A24" s="27" t="s">
        <v>124</v>
      </c>
      <c r="B24" s="163"/>
      <c r="C24" s="167"/>
      <c r="D24" s="28" t="s">
        <v>15</v>
      </c>
      <c r="E24" s="28" t="s">
        <v>19</v>
      </c>
      <c r="F24" s="28"/>
      <c r="G24" s="28">
        <v>3</v>
      </c>
      <c r="H24" s="28"/>
      <c r="I24" s="28">
        <v>900</v>
      </c>
      <c r="J24" s="28"/>
      <c r="K24" s="28"/>
      <c r="L24" s="31">
        <f t="shared" si="0"/>
        <v>900</v>
      </c>
      <c r="M24" s="32" t="s">
        <v>91</v>
      </c>
      <c r="N24" s="33" t="s">
        <v>198</v>
      </c>
    </row>
    <row r="25" spans="1:14" s="55" customFormat="1" ht="12.75" customHeight="1">
      <c r="A25" s="27" t="s">
        <v>133</v>
      </c>
      <c r="B25" s="163"/>
      <c r="C25" s="167"/>
      <c r="D25" s="28" t="s">
        <v>15</v>
      </c>
      <c r="E25" s="28" t="s">
        <v>19</v>
      </c>
      <c r="F25" s="28"/>
      <c r="G25" s="28"/>
      <c r="H25" s="28"/>
      <c r="I25" s="28"/>
      <c r="J25" s="28"/>
      <c r="K25" s="28"/>
      <c r="L25" s="31">
        <f>SUM(I25:K25)</f>
        <v>0</v>
      </c>
      <c r="M25" s="32"/>
      <c r="N25" s="33" t="s">
        <v>27</v>
      </c>
    </row>
    <row r="26" spans="1:14" s="55" customFormat="1" ht="12.75">
      <c r="A26" s="27" t="s">
        <v>134</v>
      </c>
      <c r="B26" s="164"/>
      <c r="C26" s="168"/>
      <c r="D26" s="28" t="s">
        <v>15</v>
      </c>
      <c r="E26" s="28" t="s">
        <v>19</v>
      </c>
      <c r="F26" s="28"/>
      <c r="G26" s="28"/>
      <c r="H26" s="28"/>
      <c r="I26" s="28"/>
      <c r="J26" s="28"/>
      <c r="K26" s="28"/>
      <c r="L26" s="31">
        <f>SUM(I26:K26)</f>
        <v>0</v>
      </c>
      <c r="M26" s="32"/>
      <c r="N26" s="33" t="s">
        <v>27</v>
      </c>
    </row>
    <row r="27" spans="1:14" s="55" customFormat="1" ht="24" customHeight="1">
      <c r="A27" s="27" t="s">
        <v>125</v>
      </c>
      <c r="B27" s="59" t="s">
        <v>239</v>
      </c>
      <c r="C27" s="60" t="s">
        <v>240</v>
      </c>
      <c r="D27" s="28" t="s">
        <v>15</v>
      </c>
      <c r="E27" s="28" t="s">
        <v>19</v>
      </c>
      <c r="F27" s="28"/>
      <c r="G27" s="28">
        <v>1</v>
      </c>
      <c r="H27" s="28"/>
      <c r="I27" s="28"/>
      <c r="J27" s="28">
        <v>300</v>
      </c>
      <c r="K27" s="28"/>
      <c r="L27" s="31">
        <f t="shared" si="0"/>
        <v>300</v>
      </c>
      <c r="M27" s="32" t="s">
        <v>91</v>
      </c>
      <c r="N27" s="33" t="s">
        <v>201</v>
      </c>
    </row>
    <row r="28" spans="1:14" s="55" customFormat="1" ht="26.25" customHeight="1">
      <c r="A28" s="27" t="s">
        <v>126</v>
      </c>
      <c r="B28" s="59" t="s">
        <v>239</v>
      </c>
      <c r="C28" s="60" t="s">
        <v>240</v>
      </c>
      <c r="D28" s="28" t="s">
        <v>15</v>
      </c>
      <c r="E28" s="28" t="s">
        <v>19</v>
      </c>
      <c r="F28" s="28"/>
      <c r="G28" s="28">
        <v>1</v>
      </c>
      <c r="H28" s="28"/>
      <c r="I28" s="28"/>
      <c r="J28" s="28"/>
      <c r="K28" s="28"/>
      <c r="L28" s="31">
        <f t="shared" si="0"/>
        <v>0</v>
      </c>
      <c r="M28" s="32" t="s">
        <v>91</v>
      </c>
      <c r="N28" s="33" t="s">
        <v>202</v>
      </c>
    </row>
    <row r="29" spans="1:14" ht="12.75">
      <c r="A29" s="34"/>
      <c r="B29" s="29"/>
      <c r="C29" s="29"/>
      <c r="D29" s="29"/>
      <c r="E29" s="29"/>
      <c r="F29" s="35"/>
      <c r="G29" s="29"/>
      <c r="H29" s="29"/>
      <c r="I29" s="29"/>
      <c r="J29" s="29"/>
      <c r="K29" s="29"/>
      <c r="L29" s="36"/>
      <c r="M29" s="37"/>
      <c r="N29" s="38"/>
    </row>
    <row r="30" spans="1:14" ht="13.5" thickBot="1">
      <c r="A30" s="68" t="s">
        <v>4</v>
      </c>
      <c r="B30" s="69" t="s">
        <v>79</v>
      </c>
      <c r="C30" s="69" t="s">
        <v>81</v>
      </c>
      <c r="D30" s="69" t="s">
        <v>149</v>
      </c>
      <c r="E30" s="69"/>
      <c r="F30" s="69">
        <f aca="true" t="shared" si="1" ref="F30:L30">SUM(F6:F29)</f>
        <v>0</v>
      </c>
      <c r="G30" s="69">
        <f t="shared" si="1"/>
        <v>59</v>
      </c>
      <c r="H30" s="69">
        <f t="shared" si="1"/>
        <v>0</v>
      </c>
      <c r="I30" s="69">
        <f t="shared" si="1"/>
        <v>7200</v>
      </c>
      <c r="J30" s="69">
        <f t="shared" si="1"/>
        <v>5400</v>
      </c>
      <c r="K30" s="69">
        <f t="shared" si="1"/>
        <v>5100</v>
      </c>
      <c r="L30" s="69">
        <f t="shared" si="1"/>
        <v>17700</v>
      </c>
      <c r="M30" s="70" t="s">
        <v>250</v>
      </c>
      <c r="N30" s="71"/>
    </row>
    <row r="31" spans="1:14" ht="12.75">
      <c r="A31" s="39"/>
      <c r="B31" s="16"/>
      <c r="C31" s="16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</row>
    <row r="32" spans="1:14" ht="12.75">
      <c r="A32" s="72"/>
      <c r="B32" s="73"/>
      <c r="C32" s="74" t="s">
        <v>233</v>
      </c>
      <c r="D32" s="75"/>
      <c r="E32" s="76"/>
      <c r="F32" s="16"/>
      <c r="G32" s="16"/>
      <c r="H32" s="39"/>
      <c r="I32" s="39"/>
      <c r="J32" s="41"/>
      <c r="K32" s="41"/>
      <c r="L32" s="41"/>
      <c r="M32" s="41"/>
      <c r="N32" s="41"/>
    </row>
    <row r="33" spans="1:14" ht="12.75">
      <c r="A33" s="74" t="s">
        <v>192</v>
      </c>
      <c r="B33" s="76"/>
      <c r="C33" s="81">
        <v>0.5</v>
      </c>
      <c r="D33" s="79">
        <f>SUM(L6:L28)</f>
        <v>17700</v>
      </c>
      <c r="E33" s="80">
        <f>C33*D33</f>
        <v>8850</v>
      </c>
      <c r="F33" s="16"/>
      <c r="G33" s="16"/>
      <c r="H33" s="39"/>
      <c r="I33" s="39"/>
      <c r="J33" s="41"/>
      <c r="K33" s="41"/>
      <c r="L33" s="42"/>
      <c r="M33" s="43"/>
      <c r="N33" s="43"/>
    </row>
    <row r="34" spans="1:14" ht="12.75">
      <c r="A34" s="77" t="s">
        <v>194</v>
      </c>
      <c r="B34" s="77"/>
      <c r="C34" s="77"/>
      <c r="D34" s="79">
        <f>SUM(D33:D33)</f>
        <v>17700</v>
      </c>
      <c r="E34" s="82">
        <f>SUM(E33:E33)</f>
        <v>8850</v>
      </c>
      <c r="F34" s="16"/>
      <c r="G34" s="16"/>
      <c r="H34" s="39"/>
      <c r="I34" s="39"/>
      <c r="J34" s="41"/>
      <c r="K34" s="41"/>
      <c r="L34" s="41"/>
      <c r="M34" s="43"/>
      <c r="N34" s="43"/>
    </row>
    <row r="35" spans="1:14" ht="12.75">
      <c r="A35" s="39"/>
      <c r="B35" s="16"/>
      <c r="C35" s="1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</row>
    <row r="36" spans="1:14" ht="12.75">
      <c r="A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</sheetData>
  <sheetProtection/>
  <mergeCells count="10">
    <mergeCell ref="B21:B26"/>
    <mergeCell ref="C21:C26"/>
    <mergeCell ref="B16:B20"/>
    <mergeCell ref="C16:C20"/>
    <mergeCell ref="B2:C2"/>
    <mergeCell ref="F2:H2"/>
    <mergeCell ref="B6:B10"/>
    <mergeCell ref="C6:C10"/>
    <mergeCell ref="B11:B15"/>
    <mergeCell ref="C11:C15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Q44" sqref="Q44"/>
    </sheetView>
  </sheetViews>
  <sheetFormatPr defaultColWidth="9.140625" defaultRowHeight="12.75"/>
  <cols>
    <col min="1" max="2" width="9.140625" style="57" customWidth="1"/>
    <col min="3" max="3" width="10.8515625" style="57" customWidth="1"/>
    <col min="4" max="4" width="9.140625" style="57" customWidth="1"/>
    <col min="5" max="5" width="11.140625" style="57" customWidth="1"/>
    <col min="6" max="12" width="9.140625" style="57" customWidth="1"/>
    <col min="13" max="13" width="30.140625" style="57" bestFit="1" customWidth="1"/>
    <col min="14" max="14" width="34.140625" style="57" bestFit="1" customWidth="1"/>
    <col min="15" max="16384" width="9.140625" style="57" customWidth="1"/>
  </cols>
  <sheetData>
    <row r="1" spans="1:14" ht="12.75">
      <c r="A1" s="12" t="s">
        <v>327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s="55" customFormat="1" ht="12.75" customHeight="1">
      <c r="A6" s="27" t="s">
        <v>82</v>
      </c>
      <c r="B6" s="45"/>
      <c r="C6" s="46"/>
      <c r="D6" s="28" t="s">
        <v>15</v>
      </c>
      <c r="E6" s="28" t="s">
        <v>19</v>
      </c>
      <c r="F6" s="28"/>
      <c r="G6" s="28"/>
      <c r="H6" s="28">
        <v>1</v>
      </c>
      <c r="I6" s="28">
        <v>2500</v>
      </c>
      <c r="J6" s="28"/>
      <c r="K6" s="28"/>
      <c r="L6" s="31">
        <f>SUM(I6:K6)</f>
        <v>2500</v>
      </c>
      <c r="M6" s="32" t="s">
        <v>178</v>
      </c>
      <c r="N6" s="38" t="s">
        <v>229</v>
      </c>
    </row>
    <row r="7" spans="1:14" s="55" customFormat="1" ht="12.75">
      <c r="A7" s="27" t="s">
        <v>83</v>
      </c>
      <c r="B7" s="45"/>
      <c r="C7" s="46"/>
      <c r="D7" s="28" t="s">
        <v>15</v>
      </c>
      <c r="E7" s="28" t="s">
        <v>19</v>
      </c>
      <c r="F7" s="28"/>
      <c r="G7" s="28"/>
      <c r="H7" s="28">
        <v>1</v>
      </c>
      <c r="I7" s="28"/>
      <c r="J7" s="28">
        <v>2500</v>
      </c>
      <c r="K7" s="28"/>
      <c r="L7" s="31">
        <f>SUM(I7:K7)</f>
        <v>2500</v>
      </c>
      <c r="M7" s="32" t="s">
        <v>178</v>
      </c>
      <c r="N7" s="38" t="s">
        <v>229</v>
      </c>
    </row>
    <row r="8" spans="1:14" s="55" customFormat="1" ht="12.75">
      <c r="A8" s="27" t="s">
        <v>84</v>
      </c>
      <c r="B8" s="45"/>
      <c r="C8" s="46"/>
      <c r="D8" s="28" t="s">
        <v>15</v>
      </c>
      <c r="E8" s="28" t="s">
        <v>19</v>
      </c>
      <c r="F8" s="28"/>
      <c r="G8" s="28"/>
      <c r="H8" s="28">
        <v>1</v>
      </c>
      <c r="I8" s="28"/>
      <c r="J8" s="28"/>
      <c r="K8" s="28">
        <v>2500</v>
      </c>
      <c r="L8" s="31">
        <f>SUM(I8:K8)</f>
        <v>2500</v>
      </c>
      <c r="M8" s="32" t="s">
        <v>178</v>
      </c>
      <c r="N8" s="38" t="s">
        <v>229</v>
      </c>
    </row>
    <row r="9" spans="1:14" s="55" customFormat="1" ht="12.75">
      <c r="A9" s="27" t="s">
        <v>85</v>
      </c>
      <c r="B9" s="45"/>
      <c r="C9" s="46"/>
      <c r="D9" s="28" t="s">
        <v>15</v>
      </c>
      <c r="E9" s="28" t="s">
        <v>19</v>
      </c>
      <c r="F9" s="28"/>
      <c r="G9" s="28"/>
      <c r="H9" s="28">
        <v>1</v>
      </c>
      <c r="I9" s="28">
        <v>2500</v>
      </c>
      <c r="J9" s="28"/>
      <c r="K9" s="28"/>
      <c r="L9" s="31">
        <f>SUM(I9:K9)</f>
        <v>2500</v>
      </c>
      <c r="M9" s="32" t="s">
        <v>178</v>
      </c>
      <c r="N9" s="38" t="s">
        <v>229</v>
      </c>
    </row>
    <row r="10" spans="1:14" s="55" customFormat="1" ht="12.75">
      <c r="A10" s="27" t="s">
        <v>86</v>
      </c>
      <c r="B10" s="45"/>
      <c r="C10" s="46"/>
      <c r="D10" s="28" t="s">
        <v>15</v>
      </c>
      <c r="E10" s="28" t="s">
        <v>19</v>
      </c>
      <c r="F10" s="28"/>
      <c r="G10" s="28"/>
      <c r="H10" s="28">
        <v>1</v>
      </c>
      <c r="I10" s="28"/>
      <c r="J10" s="28">
        <v>2500</v>
      </c>
      <c r="K10" s="28"/>
      <c r="L10" s="31">
        <f>SUM(I10:K10)</f>
        <v>2500</v>
      </c>
      <c r="M10" s="32" t="s">
        <v>178</v>
      </c>
      <c r="N10" s="38" t="s">
        <v>229</v>
      </c>
    </row>
    <row r="11" spans="1:14" s="55" customFormat="1" ht="12.75" customHeight="1">
      <c r="A11" s="27" t="s">
        <v>87</v>
      </c>
      <c r="B11" s="45"/>
      <c r="C11" s="46"/>
      <c r="D11" s="28" t="s">
        <v>15</v>
      </c>
      <c r="E11" s="28" t="s">
        <v>19</v>
      </c>
      <c r="F11" s="28"/>
      <c r="G11" s="28"/>
      <c r="H11" s="28">
        <v>1</v>
      </c>
      <c r="I11" s="28"/>
      <c r="J11" s="28"/>
      <c r="K11" s="28">
        <v>2500</v>
      </c>
      <c r="L11" s="31">
        <f aca="true" t="shared" si="0" ref="L11:L18">SUM(I11:K11)</f>
        <v>2500</v>
      </c>
      <c r="M11" s="32" t="s">
        <v>178</v>
      </c>
      <c r="N11" s="38" t="s">
        <v>229</v>
      </c>
    </row>
    <row r="12" spans="1:14" s="55" customFormat="1" ht="12.75">
      <c r="A12" s="27" t="s">
        <v>88</v>
      </c>
      <c r="B12" s="45"/>
      <c r="C12" s="46"/>
      <c r="D12" s="28" t="s">
        <v>15</v>
      </c>
      <c r="E12" s="28" t="s">
        <v>19</v>
      </c>
      <c r="F12" s="28"/>
      <c r="G12" s="28"/>
      <c r="H12" s="28">
        <v>1</v>
      </c>
      <c r="I12" s="28">
        <v>2500</v>
      </c>
      <c r="J12" s="28"/>
      <c r="K12" s="28"/>
      <c r="L12" s="31">
        <f t="shared" si="0"/>
        <v>2500</v>
      </c>
      <c r="M12" s="32" t="s">
        <v>178</v>
      </c>
      <c r="N12" s="38" t="s">
        <v>229</v>
      </c>
    </row>
    <row r="13" spans="1:14" s="55" customFormat="1" ht="12.75">
      <c r="A13" s="27" t="s">
        <v>89</v>
      </c>
      <c r="B13" s="45"/>
      <c r="C13" s="46"/>
      <c r="D13" s="28" t="s">
        <v>15</v>
      </c>
      <c r="E13" s="28" t="s">
        <v>19</v>
      </c>
      <c r="F13" s="28"/>
      <c r="G13" s="28"/>
      <c r="H13" s="28">
        <v>1</v>
      </c>
      <c r="I13" s="28"/>
      <c r="J13" s="28"/>
      <c r="K13" s="28">
        <v>2500</v>
      </c>
      <c r="L13" s="31">
        <f t="shared" si="0"/>
        <v>2500</v>
      </c>
      <c r="M13" s="32" t="s">
        <v>178</v>
      </c>
      <c r="N13" s="38" t="s">
        <v>229</v>
      </c>
    </row>
    <row r="14" spans="1:14" s="55" customFormat="1" ht="12.75">
      <c r="A14" s="27" t="s">
        <v>90</v>
      </c>
      <c r="B14" s="45"/>
      <c r="C14" s="46"/>
      <c r="D14" s="28" t="s">
        <v>15</v>
      </c>
      <c r="E14" s="28" t="s">
        <v>148</v>
      </c>
      <c r="F14" s="28"/>
      <c r="G14" s="28"/>
      <c r="H14" s="28">
        <v>1</v>
      </c>
      <c r="I14" s="28">
        <v>1000</v>
      </c>
      <c r="J14" s="28">
        <v>1000</v>
      </c>
      <c r="K14" s="28">
        <v>1000</v>
      </c>
      <c r="L14" s="31">
        <f t="shared" si="0"/>
        <v>3000</v>
      </c>
      <c r="M14" s="32" t="s">
        <v>248</v>
      </c>
      <c r="N14" s="38" t="s">
        <v>249</v>
      </c>
    </row>
    <row r="15" spans="1:14" s="55" customFormat="1" ht="12.75">
      <c r="A15" s="27" t="s">
        <v>75</v>
      </c>
      <c r="B15" s="45"/>
      <c r="C15" s="46"/>
      <c r="D15" s="28" t="s">
        <v>15</v>
      </c>
      <c r="E15" s="28" t="s">
        <v>148</v>
      </c>
      <c r="F15" s="28"/>
      <c r="G15" s="28"/>
      <c r="H15" s="28">
        <v>1</v>
      </c>
      <c r="I15" s="28">
        <v>1000</v>
      </c>
      <c r="J15" s="28">
        <v>1000</v>
      </c>
      <c r="K15" s="28">
        <v>1000</v>
      </c>
      <c r="L15" s="31">
        <f t="shared" si="0"/>
        <v>3000</v>
      </c>
      <c r="M15" s="32" t="s">
        <v>248</v>
      </c>
      <c r="N15" s="38" t="s">
        <v>249</v>
      </c>
    </row>
    <row r="16" spans="1:14" s="55" customFormat="1" ht="12.75">
      <c r="A16" s="27" t="s">
        <v>76</v>
      </c>
      <c r="B16" s="45"/>
      <c r="C16" s="46"/>
      <c r="D16" s="28" t="s">
        <v>15</v>
      </c>
      <c r="E16" s="28" t="s">
        <v>19</v>
      </c>
      <c r="F16" s="28"/>
      <c r="G16" s="28"/>
      <c r="H16" s="28">
        <v>1</v>
      </c>
      <c r="I16" s="28"/>
      <c r="J16" s="28">
        <v>2500</v>
      </c>
      <c r="K16" s="28"/>
      <c r="L16" s="31">
        <f t="shared" si="0"/>
        <v>2500</v>
      </c>
      <c r="M16" s="32" t="s">
        <v>178</v>
      </c>
      <c r="N16" s="38" t="s">
        <v>229</v>
      </c>
    </row>
    <row r="17" spans="1:14" s="55" customFormat="1" ht="12.75">
      <c r="A17" s="27" t="s">
        <v>77</v>
      </c>
      <c r="B17" s="45"/>
      <c r="C17" s="46"/>
      <c r="D17" s="28" t="s">
        <v>15</v>
      </c>
      <c r="E17" s="28" t="s">
        <v>19</v>
      </c>
      <c r="F17" s="28"/>
      <c r="G17" s="28"/>
      <c r="H17" s="28">
        <v>1</v>
      </c>
      <c r="I17" s="28"/>
      <c r="J17" s="28"/>
      <c r="K17" s="28">
        <v>2500</v>
      </c>
      <c r="L17" s="31">
        <f t="shared" si="0"/>
        <v>2500</v>
      </c>
      <c r="M17" s="32" t="s">
        <v>178</v>
      </c>
      <c r="N17" s="38" t="s">
        <v>229</v>
      </c>
    </row>
    <row r="18" spans="1:14" s="55" customFormat="1" ht="12.75">
      <c r="A18" s="27" t="s">
        <v>78</v>
      </c>
      <c r="B18" s="45"/>
      <c r="C18" s="46"/>
      <c r="D18" s="28" t="s">
        <v>15</v>
      </c>
      <c r="E18" s="28" t="s">
        <v>19</v>
      </c>
      <c r="F18" s="28"/>
      <c r="G18" s="28"/>
      <c r="H18" s="28">
        <v>1</v>
      </c>
      <c r="I18" s="28">
        <v>2500</v>
      </c>
      <c r="J18" s="28"/>
      <c r="K18" s="28"/>
      <c r="L18" s="31">
        <f t="shared" si="0"/>
        <v>2500</v>
      </c>
      <c r="M18" s="32" t="s">
        <v>178</v>
      </c>
      <c r="N18" s="38" t="s">
        <v>229</v>
      </c>
    </row>
    <row r="19" spans="1:14" s="55" customFormat="1" ht="12.75" customHeight="1">
      <c r="A19" s="27" t="s">
        <v>136</v>
      </c>
      <c r="B19" s="45"/>
      <c r="C19" s="46"/>
      <c r="D19" s="28" t="s">
        <v>15</v>
      </c>
      <c r="E19" s="28" t="s">
        <v>19</v>
      </c>
      <c r="F19" s="28"/>
      <c r="G19" s="28"/>
      <c r="H19" s="28">
        <v>1</v>
      </c>
      <c r="I19" s="28"/>
      <c r="J19" s="28">
        <v>2500</v>
      </c>
      <c r="K19" s="28"/>
      <c r="L19" s="31">
        <f>SUM(I19:K19)</f>
        <v>2500</v>
      </c>
      <c r="M19" s="32" t="s">
        <v>178</v>
      </c>
      <c r="N19" s="38" t="s">
        <v>229</v>
      </c>
    </row>
    <row r="20" spans="1:14" s="55" customFormat="1" ht="12.75">
      <c r="A20" s="27" t="s">
        <v>137</v>
      </c>
      <c r="B20" s="45"/>
      <c r="C20" s="46"/>
      <c r="D20" s="28" t="s">
        <v>15</v>
      </c>
      <c r="E20" s="28" t="s">
        <v>19</v>
      </c>
      <c r="F20" s="28"/>
      <c r="G20" s="28"/>
      <c r="H20" s="28">
        <v>1</v>
      </c>
      <c r="I20" s="28"/>
      <c r="J20" s="28"/>
      <c r="K20" s="28">
        <v>2000</v>
      </c>
      <c r="L20" s="31">
        <f>SUM(I20:K20)</f>
        <v>2000</v>
      </c>
      <c r="M20" s="32" t="s">
        <v>178</v>
      </c>
      <c r="N20" s="38" t="s">
        <v>177</v>
      </c>
    </row>
    <row r="21" spans="1:14" s="55" customFormat="1" ht="12.75">
      <c r="A21" s="27" t="s">
        <v>138</v>
      </c>
      <c r="B21" s="45"/>
      <c r="C21" s="46"/>
      <c r="D21" s="28" t="s">
        <v>15</v>
      </c>
      <c r="E21" s="28" t="s">
        <v>19</v>
      </c>
      <c r="F21" s="28"/>
      <c r="G21" s="28"/>
      <c r="H21" s="28">
        <v>1</v>
      </c>
      <c r="I21" s="28">
        <v>2000</v>
      </c>
      <c r="J21" s="28"/>
      <c r="K21" s="28"/>
      <c r="L21" s="31">
        <f>SUM(I21:K21)</f>
        <v>2000</v>
      </c>
      <c r="M21" s="32" t="s">
        <v>178</v>
      </c>
      <c r="N21" s="38" t="s">
        <v>177</v>
      </c>
    </row>
    <row r="22" spans="1:14" s="55" customFormat="1" ht="12.75">
      <c r="A22" s="27" t="s">
        <v>139</v>
      </c>
      <c r="B22" s="45"/>
      <c r="C22" s="46"/>
      <c r="D22" s="28" t="s">
        <v>15</v>
      </c>
      <c r="E22" s="28" t="s">
        <v>19</v>
      </c>
      <c r="F22" s="28"/>
      <c r="G22" s="28"/>
      <c r="H22" s="28"/>
      <c r="I22" s="28"/>
      <c r="J22" s="28"/>
      <c r="K22" s="28"/>
      <c r="L22" s="31">
        <f>SUM(I22:K22)</f>
        <v>0</v>
      </c>
      <c r="M22" s="32"/>
      <c r="N22" s="38" t="s">
        <v>27</v>
      </c>
    </row>
    <row r="23" spans="1:14" s="55" customFormat="1" ht="12.75">
      <c r="A23" s="27" t="s">
        <v>140</v>
      </c>
      <c r="B23" s="45"/>
      <c r="C23" s="46"/>
      <c r="D23" s="28" t="s">
        <v>15</v>
      </c>
      <c r="E23" s="28" t="s">
        <v>19</v>
      </c>
      <c r="F23" s="28"/>
      <c r="G23" s="28"/>
      <c r="H23" s="28"/>
      <c r="I23" s="28"/>
      <c r="J23" s="28"/>
      <c r="K23" s="28"/>
      <c r="L23" s="31">
        <f>SUM(I23:K23)</f>
        <v>0</v>
      </c>
      <c r="M23" s="32"/>
      <c r="N23" s="38" t="s">
        <v>27</v>
      </c>
    </row>
    <row r="24" spans="1:14" ht="12.75">
      <c r="A24" s="27"/>
      <c r="B24" s="45"/>
      <c r="C24" s="46"/>
      <c r="D24" s="28"/>
      <c r="E24" s="28"/>
      <c r="F24" s="28"/>
      <c r="G24" s="28"/>
      <c r="H24" s="28"/>
      <c r="I24" s="28"/>
      <c r="J24" s="28"/>
      <c r="K24" s="28"/>
      <c r="L24" s="31"/>
      <c r="M24" s="32"/>
      <c r="N24" s="33"/>
    </row>
    <row r="25" spans="1:14" ht="12.75">
      <c r="A25" s="34"/>
      <c r="B25" s="29"/>
      <c r="C25" s="29"/>
      <c r="D25" s="29"/>
      <c r="E25" s="29"/>
      <c r="F25" s="35"/>
      <c r="G25" s="29"/>
      <c r="H25" s="29"/>
      <c r="I25" s="29"/>
      <c r="J25" s="29"/>
      <c r="K25" s="29"/>
      <c r="L25" s="36"/>
      <c r="M25" s="37"/>
      <c r="N25" s="38"/>
    </row>
    <row r="26" spans="1:14" s="55" customFormat="1" ht="13.5" thickBot="1">
      <c r="A26" s="68" t="s">
        <v>4</v>
      </c>
      <c r="B26" s="69" t="s">
        <v>334</v>
      </c>
      <c r="C26" s="69" t="s">
        <v>81</v>
      </c>
      <c r="D26" s="69" t="s">
        <v>80</v>
      </c>
      <c r="E26" s="69"/>
      <c r="F26" s="69">
        <f aca="true" t="shared" si="1" ref="F26:L26">SUM(F6:F25)</f>
        <v>0</v>
      </c>
      <c r="G26" s="69">
        <f t="shared" si="1"/>
        <v>0</v>
      </c>
      <c r="H26" s="69">
        <f t="shared" si="1"/>
        <v>16</v>
      </c>
      <c r="I26" s="69">
        <f t="shared" si="1"/>
        <v>14000</v>
      </c>
      <c r="J26" s="69">
        <f t="shared" si="1"/>
        <v>12000</v>
      </c>
      <c r="K26" s="69">
        <f t="shared" si="1"/>
        <v>14000</v>
      </c>
      <c r="L26" s="69">
        <f t="shared" si="1"/>
        <v>40000</v>
      </c>
      <c r="M26" s="70" t="s">
        <v>340</v>
      </c>
      <c r="N26" s="71"/>
    </row>
    <row r="27" spans="1:14" ht="12.75">
      <c r="A27" s="39"/>
      <c r="B27" s="16"/>
      <c r="C27" s="16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</row>
    <row r="28" spans="1:14" ht="12.75">
      <c r="A28" s="72"/>
      <c r="B28" s="73"/>
      <c r="C28" s="74" t="s">
        <v>233</v>
      </c>
      <c r="D28" s="75"/>
      <c r="E28" s="76"/>
      <c r="F28" s="16"/>
      <c r="G28" s="16"/>
      <c r="H28" s="39"/>
      <c r="I28" s="39"/>
      <c r="J28" s="41"/>
      <c r="K28" s="41"/>
      <c r="L28" s="41"/>
      <c r="M28" s="41"/>
      <c r="N28" s="41"/>
    </row>
    <row r="29" spans="1:14" ht="12.75">
      <c r="A29" s="74" t="s">
        <v>193</v>
      </c>
      <c r="B29" s="76"/>
      <c r="C29" s="81">
        <v>0.8</v>
      </c>
      <c r="D29" s="79">
        <f>SUM(L6:L21)</f>
        <v>40000</v>
      </c>
      <c r="E29" s="80">
        <f>C29*D29</f>
        <v>32000</v>
      </c>
      <c r="F29" s="16"/>
      <c r="G29" s="16"/>
      <c r="H29" s="39"/>
      <c r="I29" s="39"/>
      <c r="J29" s="41"/>
      <c r="K29" s="41"/>
      <c r="L29" s="42"/>
      <c r="M29" s="43"/>
      <c r="N29" s="43"/>
    </row>
    <row r="30" spans="1:14" ht="12.75">
      <c r="A30" s="77" t="s">
        <v>194</v>
      </c>
      <c r="B30" s="77"/>
      <c r="C30" s="77"/>
      <c r="D30" s="79">
        <f>SUM(D29:D29)</f>
        <v>40000</v>
      </c>
      <c r="E30" s="82">
        <f>SUM(E29:E29)</f>
        <v>32000</v>
      </c>
      <c r="F30" s="16"/>
      <c r="G30" s="16"/>
      <c r="H30" s="39"/>
      <c r="I30" s="39"/>
      <c r="J30" s="41"/>
      <c r="K30" s="41"/>
      <c r="L30" s="41"/>
      <c r="M30" s="43"/>
      <c r="N30" s="43"/>
    </row>
    <row r="31" spans="1:14" ht="12.75">
      <c r="A31" s="39"/>
      <c r="B31" s="16"/>
      <c r="C31" s="16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</row>
    <row r="32" spans="1:14" ht="12.75">
      <c r="A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</sheetData>
  <sheetProtection/>
  <mergeCells count="2">
    <mergeCell ref="B2:C2"/>
    <mergeCell ref="F2:H2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A25">
      <selection activeCell="Q44" sqref="Q44"/>
    </sheetView>
  </sheetViews>
  <sheetFormatPr defaultColWidth="9.140625" defaultRowHeight="12.75"/>
  <cols>
    <col min="1" max="2" width="9.140625" style="57" customWidth="1"/>
    <col min="3" max="3" width="10.8515625" style="57" customWidth="1"/>
    <col min="4" max="4" width="9.140625" style="57" customWidth="1"/>
    <col min="5" max="5" width="11.140625" style="57" customWidth="1"/>
    <col min="6" max="12" width="9.140625" style="57" customWidth="1"/>
    <col min="13" max="13" width="30.140625" style="57" bestFit="1" customWidth="1"/>
    <col min="14" max="14" width="34.140625" style="57" bestFit="1" customWidth="1"/>
    <col min="15" max="16384" width="9.140625" style="57" customWidth="1"/>
  </cols>
  <sheetData>
    <row r="1" spans="1:14" ht="12.75">
      <c r="A1" s="12" t="s">
        <v>170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s="55" customFormat="1" ht="12.75">
      <c r="A6" s="27" t="s">
        <v>242</v>
      </c>
      <c r="B6" s="29"/>
      <c r="C6" s="29"/>
      <c r="D6" s="28" t="s">
        <v>15</v>
      </c>
      <c r="E6" s="28" t="s">
        <v>243</v>
      </c>
      <c r="F6" s="28"/>
      <c r="G6" s="28"/>
      <c r="H6" s="28"/>
      <c r="I6" s="28"/>
      <c r="J6" s="28"/>
      <c r="K6" s="28"/>
      <c r="L6" s="31">
        <f>SUM(I6:K6)</f>
        <v>0</v>
      </c>
      <c r="M6" s="32" t="s">
        <v>245</v>
      </c>
      <c r="N6" s="33" t="s">
        <v>244</v>
      </c>
    </row>
    <row r="7" spans="1:14" s="55" customFormat="1" ht="12.75" customHeight="1">
      <c r="A7" s="27" t="s">
        <v>20</v>
      </c>
      <c r="B7" s="162" t="s">
        <v>64</v>
      </c>
      <c r="C7" s="166" t="s">
        <v>65</v>
      </c>
      <c r="D7" s="28" t="s">
        <v>15</v>
      </c>
      <c r="E7" s="28" t="s">
        <v>22</v>
      </c>
      <c r="F7" s="28">
        <v>8</v>
      </c>
      <c r="G7" s="28"/>
      <c r="H7" s="28"/>
      <c r="I7" s="28">
        <v>256</v>
      </c>
      <c r="J7" s="28"/>
      <c r="K7" s="28"/>
      <c r="L7" s="31">
        <f>SUM(I7:K7)</f>
        <v>256</v>
      </c>
      <c r="M7" s="32" t="s">
        <v>91</v>
      </c>
      <c r="N7" s="33" t="s">
        <v>205</v>
      </c>
    </row>
    <row r="8" spans="1:14" s="55" customFormat="1" ht="12.75">
      <c r="A8" s="27" t="s">
        <v>21</v>
      </c>
      <c r="B8" s="163"/>
      <c r="C8" s="167"/>
      <c r="D8" s="28" t="s">
        <v>15</v>
      </c>
      <c r="E8" s="28" t="s">
        <v>22</v>
      </c>
      <c r="F8" s="28">
        <v>2</v>
      </c>
      <c r="G8" s="28"/>
      <c r="H8" s="28"/>
      <c r="I8" s="28"/>
      <c r="J8" s="28">
        <v>42</v>
      </c>
      <c r="K8" s="28"/>
      <c r="L8" s="31">
        <f aca="true" t="shared" si="0" ref="L8:L21">SUM(I8:K8)</f>
        <v>42</v>
      </c>
      <c r="M8" s="32" t="s">
        <v>91</v>
      </c>
      <c r="N8" s="33" t="s">
        <v>212</v>
      </c>
    </row>
    <row r="9" spans="1:14" s="55" customFormat="1" ht="12.75">
      <c r="A9" s="27" t="s">
        <v>23</v>
      </c>
      <c r="B9" s="163"/>
      <c r="C9" s="167"/>
      <c r="D9" s="28" t="s">
        <v>15</v>
      </c>
      <c r="E9" s="28" t="s">
        <v>22</v>
      </c>
      <c r="F9" s="28">
        <v>8</v>
      </c>
      <c r="G9" s="28"/>
      <c r="H9" s="28"/>
      <c r="I9" s="28"/>
      <c r="J9" s="28"/>
      <c r="K9" s="28">
        <v>256</v>
      </c>
      <c r="L9" s="31">
        <f t="shared" si="0"/>
        <v>256</v>
      </c>
      <c r="M9" s="32" t="s">
        <v>91</v>
      </c>
      <c r="N9" s="33" t="s">
        <v>213</v>
      </c>
    </row>
    <row r="10" spans="1:14" s="55" customFormat="1" ht="12.75">
      <c r="A10" s="27" t="s">
        <v>25</v>
      </c>
      <c r="B10" s="163"/>
      <c r="C10" s="167"/>
      <c r="D10" s="28" t="s">
        <v>15</v>
      </c>
      <c r="E10" s="28" t="s">
        <v>22</v>
      </c>
      <c r="F10" s="28">
        <v>8</v>
      </c>
      <c r="G10" s="28"/>
      <c r="H10" s="28"/>
      <c r="I10" s="28">
        <v>256</v>
      </c>
      <c r="J10" s="28"/>
      <c r="K10" s="28">
        <v>256</v>
      </c>
      <c r="L10" s="31">
        <f t="shared" si="0"/>
        <v>512</v>
      </c>
      <c r="M10" s="32" t="s">
        <v>91</v>
      </c>
      <c r="N10" s="33" t="s">
        <v>213</v>
      </c>
    </row>
    <row r="11" spans="1:14" s="55" customFormat="1" ht="12.75">
      <c r="A11" s="27" t="s">
        <v>31</v>
      </c>
      <c r="B11" s="163"/>
      <c r="C11" s="167"/>
      <c r="D11" s="28" t="s">
        <v>15</v>
      </c>
      <c r="E11" s="28" t="s">
        <v>22</v>
      </c>
      <c r="F11" s="28">
        <v>8</v>
      </c>
      <c r="G11" s="28"/>
      <c r="H11" s="28"/>
      <c r="I11" s="28"/>
      <c r="J11" s="28">
        <v>256</v>
      </c>
      <c r="K11" s="28"/>
      <c r="L11" s="31">
        <f t="shared" si="0"/>
        <v>256</v>
      </c>
      <c r="M11" s="32" t="s">
        <v>91</v>
      </c>
      <c r="N11" s="33" t="s">
        <v>213</v>
      </c>
    </row>
    <row r="12" spans="1:14" s="55" customFormat="1" ht="12.75">
      <c r="A12" s="27" t="s">
        <v>32</v>
      </c>
      <c r="B12" s="163"/>
      <c r="C12" s="167"/>
      <c r="D12" s="28" t="s">
        <v>15</v>
      </c>
      <c r="E12" s="28" t="s">
        <v>22</v>
      </c>
      <c r="F12" s="28">
        <v>4</v>
      </c>
      <c r="G12" s="28"/>
      <c r="H12" s="28"/>
      <c r="I12" s="28"/>
      <c r="J12" s="28"/>
      <c r="K12" s="28">
        <v>188</v>
      </c>
      <c r="L12" s="31">
        <f t="shared" si="0"/>
        <v>188</v>
      </c>
      <c r="M12" s="32" t="s">
        <v>91</v>
      </c>
      <c r="N12" s="33" t="s">
        <v>230</v>
      </c>
    </row>
    <row r="13" spans="1:14" s="55" customFormat="1" ht="12.75" customHeight="1">
      <c r="A13" s="27" t="s">
        <v>33</v>
      </c>
      <c r="B13" s="163"/>
      <c r="C13" s="167"/>
      <c r="D13" s="28" t="s">
        <v>15</v>
      </c>
      <c r="E13" s="28" t="s">
        <v>22</v>
      </c>
      <c r="F13" s="28">
        <v>2</v>
      </c>
      <c r="G13" s="28"/>
      <c r="H13" s="28"/>
      <c r="I13" s="28">
        <v>42</v>
      </c>
      <c r="J13" s="28"/>
      <c r="K13" s="28"/>
      <c r="L13" s="31">
        <f t="shared" si="0"/>
        <v>42</v>
      </c>
      <c r="M13" s="32" t="s">
        <v>91</v>
      </c>
      <c r="N13" s="33" t="s">
        <v>212</v>
      </c>
    </row>
    <row r="14" spans="1:14" s="55" customFormat="1" ht="12.75">
      <c r="A14" s="27" t="s">
        <v>34</v>
      </c>
      <c r="B14" s="162" t="s">
        <v>64</v>
      </c>
      <c r="C14" s="166" t="s">
        <v>65</v>
      </c>
      <c r="D14" s="28" t="s">
        <v>15</v>
      </c>
      <c r="E14" s="28" t="s">
        <v>22</v>
      </c>
      <c r="F14" s="28">
        <v>1</v>
      </c>
      <c r="G14" s="28"/>
      <c r="H14" s="28"/>
      <c r="I14" s="28"/>
      <c r="J14" s="28">
        <v>21</v>
      </c>
      <c r="K14" s="28"/>
      <c r="L14" s="31">
        <f t="shared" si="0"/>
        <v>21</v>
      </c>
      <c r="M14" s="32" t="s">
        <v>91</v>
      </c>
      <c r="N14" s="33" t="s">
        <v>212</v>
      </c>
    </row>
    <row r="15" spans="1:14" s="55" customFormat="1" ht="12.75">
      <c r="A15" s="27" t="s">
        <v>35</v>
      </c>
      <c r="B15" s="163"/>
      <c r="C15" s="167"/>
      <c r="D15" s="28" t="s">
        <v>15</v>
      </c>
      <c r="E15" s="28" t="s">
        <v>22</v>
      </c>
      <c r="F15" s="28">
        <v>6</v>
      </c>
      <c r="G15" s="28"/>
      <c r="H15" s="28"/>
      <c r="I15" s="28"/>
      <c r="J15" s="28"/>
      <c r="K15" s="28">
        <v>192</v>
      </c>
      <c r="L15" s="31">
        <f t="shared" si="0"/>
        <v>192</v>
      </c>
      <c r="M15" s="32" t="s">
        <v>91</v>
      </c>
      <c r="N15" s="33" t="s">
        <v>213</v>
      </c>
    </row>
    <row r="16" spans="1:14" s="55" customFormat="1" ht="12.75">
      <c r="A16" s="27" t="s">
        <v>36</v>
      </c>
      <c r="B16" s="163"/>
      <c r="C16" s="167"/>
      <c r="D16" s="28" t="s">
        <v>15</v>
      </c>
      <c r="E16" s="28" t="s">
        <v>22</v>
      </c>
      <c r="F16" s="28">
        <v>4</v>
      </c>
      <c r="G16" s="28"/>
      <c r="H16" s="28"/>
      <c r="I16" s="28">
        <v>128</v>
      </c>
      <c r="J16" s="28"/>
      <c r="K16" s="28"/>
      <c r="L16" s="31">
        <f t="shared" si="0"/>
        <v>128</v>
      </c>
      <c r="M16" s="32" t="s">
        <v>91</v>
      </c>
      <c r="N16" s="33" t="s">
        <v>213</v>
      </c>
    </row>
    <row r="17" spans="1:14" s="55" customFormat="1" ht="12.75">
      <c r="A17" s="27" t="s">
        <v>37</v>
      </c>
      <c r="B17" s="163"/>
      <c r="C17" s="167"/>
      <c r="D17" s="28" t="s">
        <v>15</v>
      </c>
      <c r="E17" s="28" t="s">
        <v>22</v>
      </c>
      <c r="F17" s="28">
        <v>8</v>
      </c>
      <c r="G17" s="28"/>
      <c r="H17" s="28"/>
      <c r="I17" s="28"/>
      <c r="J17" s="28">
        <v>256</v>
      </c>
      <c r="K17" s="28"/>
      <c r="L17" s="31">
        <f t="shared" si="0"/>
        <v>256</v>
      </c>
      <c r="M17" s="32" t="s">
        <v>91</v>
      </c>
      <c r="N17" s="33" t="s">
        <v>213</v>
      </c>
    </row>
    <row r="18" spans="1:14" s="55" customFormat="1" ht="12.75">
      <c r="A18" s="27" t="s">
        <v>38</v>
      </c>
      <c r="B18" s="163"/>
      <c r="C18" s="167"/>
      <c r="D18" s="28" t="s">
        <v>15</v>
      </c>
      <c r="E18" s="28" t="s">
        <v>22</v>
      </c>
      <c r="F18" s="28">
        <v>2</v>
      </c>
      <c r="G18" s="28"/>
      <c r="H18" s="28"/>
      <c r="I18" s="28"/>
      <c r="J18" s="28"/>
      <c r="K18" s="28">
        <v>200</v>
      </c>
      <c r="L18" s="31">
        <f t="shared" si="0"/>
        <v>200</v>
      </c>
      <c r="M18" s="32" t="s">
        <v>91</v>
      </c>
      <c r="N18" s="33" t="s">
        <v>252</v>
      </c>
    </row>
    <row r="19" spans="1:14" s="55" customFormat="1" ht="12.75">
      <c r="A19" s="27" t="s">
        <v>39</v>
      </c>
      <c r="B19" s="163"/>
      <c r="C19" s="167"/>
      <c r="D19" s="28" t="s">
        <v>15</v>
      </c>
      <c r="E19" s="28" t="s">
        <v>22</v>
      </c>
      <c r="F19" s="28"/>
      <c r="G19" s="28"/>
      <c r="H19" s="28"/>
      <c r="I19" s="28"/>
      <c r="J19" s="28"/>
      <c r="K19" s="28"/>
      <c r="L19" s="31">
        <f t="shared" si="0"/>
        <v>0</v>
      </c>
      <c r="M19" s="32"/>
      <c r="N19" s="33" t="s">
        <v>27</v>
      </c>
    </row>
    <row r="20" spans="1:14" s="55" customFormat="1" ht="12.75">
      <c r="A20" s="27" t="s">
        <v>40</v>
      </c>
      <c r="B20" s="163"/>
      <c r="C20" s="167"/>
      <c r="D20" s="28" t="s">
        <v>15</v>
      </c>
      <c r="E20" s="28" t="s">
        <v>22</v>
      </c>
      <c r="F20" s="28"/>
      <c r="G20" s="28"/>
      <c r="H20" s="28"/>
      <c r="I20" s="28"/>
      <c r="J20" s="28"/>
      <c r="K20" s="28"/>
      <c r="L20" s="31">
        <f t="shared" si="0"/>
        <v>0</v>
      </c>
      <c r="M20" s="32"/>
      <c r="N20" s="33" t="s">
        <v>27</v>
      </c>
    </row>
    <row r="21" spans="1:14" s="55" customFormat="1" ht="12.75">
      <c r="A21" s="30" t="s">
        <v>274</v>
      </c>
      <c r="B21" s="64"/>
      <c r="C21" s="65"/>
      <c r="D21" s="28" t="s">
        <v>15</v>
      </c>
      <c r="E21" s="28" t="s">
        <v>22</v>
      </c>
      <c r="F21" s="30">
        <v>2</v>
      </c>
      <c r="G21" s="28"/>
      <c r="H21" s="28"/>
      <c r="I21" s="28">
        <v>20</v>
      </c>
      <c r="J21" s="28"/>
      <c r="K21" s="28"/>
      <c r="L21" s="31">
        <f t="shared" si="0"/>
        <v>20</v>
      </c>
      <c r="M21" s="32" t="s">
        <v>91</v>
      </c>
      <c r="N21" s="33" t="s">
        <v>275</v>
      </c>
    </row>
    <row r="22" spans="1:14" ht="12.75">
      <c r="A22" s="28"/>
      <c r="B22" s="28"/>
      <c r="C22" s="28"/>
      <c r="D22" s="28"/>
      <c r="E22" s="29"/>
      <c r="F22" s="30"/>
      <c r="G22" s="28"/>
      <c r="H22" s="28"/>
      <c r="I22" s="28"/>
      <c r="J22" s="28"/>
      <c r="K22" s="28"/>
      <c r="L22" s="31"/>
      <c r="M22" s="32"/>
      <c r="N22" s="33"/>
    </row>
    <row r="23" spans="1:14" s="55" customFormat="1" ht="12.75" customHeight="1">
      <c r="A23" s="27" t="s">
        <v>17</v>
      </c>
      <c r="B23" s="162" t="s">
        <v>64</v>
      </c>
      <c r="C23" s="166" t="s">
        <v>65</v>
      </c>
      <c r="D23" s="28" t="s">
        <v>15</v>
      </c>
      <c r="E23" s="28" t="s">
        <v>19</v>
      </c>
      <c r="F23" s="28"/>
      <c r="G23" s="28">
        <v>1</v>
      </c>
      <c r="H23" s="28"/>
      <c r="I23" s="28">
        <v>300</v>
      </c>
      <c r="J23" s="28"/>
      <c r="K23" s="28"/>
      <c r="L23" s="31">
        <f aca="true" t="shared" si="1" ref="L23:L47">SUM(I23:K23)</f>
        <v>300</v>
      </c>
      <c r="M23" s="32" t="s">
        <v>91</v>
      </c>
      <c r="N23" s="33" t="s">
        <v>204</v>
      </c>
    </row>
    <row r="24" spans="1:14" s="55" customFormat="1" ht="12.75">
      <c r="A24" s="27" t="s">
        <v>18</v>
      </c>
      <c r="B24" s="163"/>
      <c r="C24" s="167"/>
      <c r="D24" s="28" t="s">
        <v>15</v>
      </c>
      <c r="E24" s="28" t="s">
        <v>19</v>
      </c>
      <c r="F24" s="28"/>
      <c r="G24" s="28">
        <v>5</v>
      </c>
      <c r="H24" s="28"/>
      <c r="I24" s="28"/>
      <c r="J24" s="28">
        <v>1500</v>
      </c>
      <c r="K24" s="28"/>
      <c r="L24" s="31">
        <f t="shared" si="1"/>
        <v>1500</v>
      </c>
      <c r="M24" s="32" t="s">
        <v>91</v>
      </c>
      <c r="N24" s="33" t="s">
        <v>195</v>
      </c>
    </row>
    <row r="25" spans="1:14" s="55" customFormat="1" ht="12.75">
      <c r="A25" s="27" t="s">
        <v>26</v>
      </c>
      <c r="B25" s="163"/>
      <c r="C25" s="167"/>
      <c r="D25" s="28" t="s">
        <v>15</v>
      </c>
      <c r="E25" s="28" t="s">
        <v>19</v>
      </c>
      <c r="F25" s="28"/>
      <c r="G25" s="28">
        <v>6</v>
      </c>
      <c r="H25" s="28"/>
      <c r="I25" s="28"/>
      <c r="J25" s="28"/>
      <c r="K25" s="28">
        <v>1800</v>
      </c>
      <c r="L25" s="31">
        <f t="shared" si="1"/>
        <v>1800</v>
      </c>
      <c r="M25" s="32" t="s">
        <v>91</v>
      </c>
      <c r="N25" s="33" t="s">
        <v>209</v>
      </c>
    </row>
    <row r="26" spans="1:14" s="55" customFormat="1" ht="12.75">
      <c r="A26" s="27" t="s">
        <v>29</v>
      </c>
      <c r="B26" s="163"/>
      <c r="C26" s="167"/>
      <c r="D26" s="28" t="s">
        <v>15</v>
      </c>
      <c r="E26" s="28" t="s">
        <v>19</v>
      </c>
      <c r="F26" s="28"/>
      <c r="G26" s="28">
        <v>6</v>
      </c>
      <c r="H26" s="28"/>
      <c r="I26" s="28">
        <v>1800</v>
      </c>
      <c r="J26" s="28"/>
      <c r="K26" s="28"/>
      <c r="L26" s="31">
        <f t="shared" si="1"/>
        <v>1800</v>
      </c>
      <c r="M26" s="32" t="s">
        <v>91</v>
      </c>
      <c r="N26" s="33" t="s">
        <v>209</v>
      </c>
    </row>
    <row r="27" spans="1:14" s="55" customFormat="1" ht="12.75">
      <c r="A27" s="27" t="s">
        <v>30</v>
      </c>
      <c r="B27" s="163"/>
      <c r="C27" s="167"/>
      <c r="D27" s="28" t="s">
        <v>15</v>
      </c>
      <c r="E27" s="28" t="s">
        <v>19</v>
      </c>
      <c r="F27" s="28"/>
      <c r="G27" s="28">
        <v>4</v>
      </c>
      <c r="H27" s="28"/>
      <c r="I27" s="28"/>
      <c r="J27" s="28">
        <v>1200</v>
      </c>
      <c r="K27" s="28"/>
      <c r="L27" s="31">
        <f t="shared" si="1"/>
        <v>1200</v>
      </c>
      <c r="M27" s="32" t="s">
        <v>91</v>
      </c>
      <c r="N27" s="33" t="s">
        <v>209</v>
      </c>
    </row>
    <row r="28" spans="1:14" s="55" customFormat="1" ht="12.75">
      <c r="A28" s="27" t="s">
        <v>42</v>
      </c>
      <c r="B28" s="162" t="s">
        <v>64</v>
      </c>
      <c r="C28" s="166" t="s">
        <v>65</v>
      </c>
      <c r="D28" s="28" t="s">
        <v>15</v>
      </c>
      <c r="E28" s="28" t="s">
        <v>19</v>
      </c>
      <c r="F28" s="28"/>
      <c r="G28" s="28">
        <v>4</v>
      </c>
      <c r="H28" s="28"/>
      <c r="I28" s="28"/>
      <c r="J28" s="28"/>
      <c r="K28" s="28">
        <v>1200</v>
      </c>
      <c r="L28" s="31">
        <f t="shared" si="1"/>
        <v>1200</v>
      </c>
      <c r="M28" s="32" t="s">
        <v>91</v>
      </c>
      <c r="N28" s="33" t="s">
        <v>209</v>
      </c>
    </row>
    <row r="29" spans="1:14" s="55" customFormat="1" ht="12.75">
      <c r="A29" s="27" t="s">
        <v>66</v>
      </c>
      <c r="B29" s="163"/>
      <c r="C29" s="167"/>
      <c r="D29" s="28" t="s">
        <v>15</v>
      </c>
      <c r="E29" s="28" t="s">
        <v>19</v>
      </c>
      <c r="F29" s="28"/>
      <c r="G29" s="28">
        <v>4</v>
      </c>
      <c r="H29" s="28"/>
      <c r="I29" s="28">
        <v>1200</v>
      </c>
      <c r="J29" s="28"/>
      <c r="K29" s="28"/>
      <c r="L29" s="31">
        <f t="shared" si="1"/>
        <v>1200</v>
      </c>
      <c r="M29" s="32" t="s">
        <v>91</v>
      </c>
      <c r="N29" s="33" t="s">
        <v>209</v>
      </c>
    </row>
    <row r="30" spans="1:14" s="55" customFormat="1" ht="12.75">
      <c r="A30" s="27" t="s">
        <v>67</v>
      </c>
      <c r="B30" s="163"/>
      <c r="C30" s="167"/>
      <c r="D30" s="28" t="s">
        <v>15</v>
      </c>
      <c r="E30" s="28" t="s">
        <v>19</v>
      </c>
      <c r="F30" s="28"/>
      <c r="G30" s="28">
        <v>5</v>
      </c>
      <c r="H30" s="28"/>
      <c r="I30" s="28"/>
      <c r="J30" s="28">
        <v>1500</v>
      </c>
      <c r="K30" s="28"/>
      <c r="L30" s="31">
        <f t="shared" si="1"/>
        <v>1500</v>
      </c>
      <c r="M30" s="32" t="s">
        <v>91</v>
      </c>
      <c r="N30" s="33" t="s">
        <v>209</v>
      </c>
    </row>
    <row r="31" spans="1:14" s="55" customFormat="1" ht="12.75">
      <c r="A31" s="27" t="s">
        <v>68</v>
      </c>
      <c r="B31" s="163"/>
      <c r="C31" s="167"/>
      <c r="D31" s="28" t="s">
        <v>15</v>
      </c>
      <c r="E31" s="28" t="s">
        <v>19</v>
      </c>
      <c r="F31" s="28"/>
      <c r="G31" s="28">
        <v>4</v>
      </c>
      <c r="H31" s="28"/>
      <c r="I31" s="28"/>
      <c r="J31" s="28"/>
      <c r="K31" s="28">
        <v>1200</v>
      </c>
      <c r="L31" s="31">
        <f t="shared" si="1"/>
        <v>1200</v>
      </c>
      <c r="M31" s="32" t="s">
        <v>91</v>
      </c>
      <c r="N31" s="33" t="s">
        <v>209</v>
      </c>
    </row>
    <row r="32" spans="1:14" s="55" customFormat="1" ht="12.75">
      <c r="A32" s="27" t="s">
        <v>69</v>
      </c>
      <c r="B32" s="163"/>
      <c r="C32" s="167"/>
      <c r="D32" s="28" t="s">
        <v>15</v>
      </c>
      <c r="E32" s="28" t="s">
        <v>19</v>
      </c>
      <c r="F32" s="28"/>
      <c r="G32" s="28">
        <v>5</v>
      </c>
      <c r="H32" s="28"/>
      <c r="I32" s="28">
        <v>1500</v>
      </c>
      <c r="J32" s="28"/>
      <c r="K32" s="28"/>
      <c r="L32" s="31">
        <f t="shared" si="1"/>
        <v>1500</v>
      </c>
      <c r="M32" s="32" t="s">
        <v>91</v>
      </c>
      <c r="N32" s="33" t="s">
        <v>209</v>
      </c>
    </row>
    <row r="33" spans="1:14" s="55" customFormat="1" ht="12.75" customHeight="1">
      <c r="A33" s="27" t="s">
        <v>70</v>
      </c>
      <c r="B33" s="162" t="s">
        <v>64</v>
      </c>
      <c r="C33" s="166" t="s">
        <v>65</v>
      </c>
      <c r="D33" s="28" t="s">
        <v>15</v>
      </c>
      <c r="E33" s="28" t="s">
        <v>19</v>
      </c>
      <c r="F33" s="28"/>
      <c r="G33" s="28">
        <v>5</v>
      </c>
      <c r="H33" s="28"/>
      <c r="I33" s="28"/>
      <c r="J33" s="28">
        <v>1500</v>
      </c>
      <c r="K33" s="28"/>
      <c r="L33" s="31">
        <f t="shared" si="1"/>
        <v>1500</v>
      </c>
      <c r="M33" s="32" t="s">
        <v>91</v>
      </c>
      <c r="N33" s="33" t="s">
        <v>209</v>
      </c>
    </row>
    <row r="34" spans="1:14" s="55" customFormat="1" ht="12.75" customHeight="1">
      <c r="A34" s="27" t="s">
        <v>71</v>
      </c>
      <c r="B34" s="163"/>
      <c r="C34" s="167"/>
      <c r="D34" s="28" t="s">
        <v>15</v>
      </c>
      <c r="E34" s="28" t="s">
        <v>19</v>
      </c>
      <c r="F34" s="28"/>
      <c r="G34" s="28">
        <v>1</v>
      </c>
      <c r="H34" s="28"/>
      <c r="I34" s="28"/>
      <c r="J34" s="28"/>
      <c r="K34" s="28">
        <v>300</v>
      </c>
      <c r="L34" s="31">
        <f t="shared" si="1"/>
        <v>300</v>
      </c>
      <c r="M34" s="32" t="s">
        <v>91</v>
      </c>
      <c r="N34" s="33" t="s">
        <v>222</v>
      </c>
    </row>
    <row r="35" spans="1:14" s="55" customFormat="1" ht="12.75" customHeight="1">
      <c r="A35" s="27" t="s">
        <v>72</v>
      </c>
      <c r="B35" s="163"/>
      <c r="C35" s="167"/>
      <c r="D35" s="28" t="s">
        <v>15</v>
      </c>
      <c r="E35" s="28" t="s">
        <v>19</v>
      </c>
      <c r="F35" s="28"/>
      <c r="G35" s="28">
        <v>4</v>
      </c>
      <c r="H35" s="28"/>
      <c r="I35" s="28">
        <v>1200</v>
      </c>
      <c r="J35" s="28"/>
      <c r="K35" s="28"/>
      <c r="L35" s="31">
        <f t="shared" si="1"/>
        <v>1200</v>
      </c>
      <c r="M35" s="32" t="s">
        <v>91</v>
      </c>
      <c r="N35" s="33" t="s">
        <v>231</v>
      </c>
    </row>
    <row r="36" spans="1:14" s="55" customFormat="1" ht="12.75" customHeight="1">
      <c r="A36" s="27" t="s">
        <v>73</v>
      </c>
      <c r="B36" s="163"/>
      <c r="C36" s="167"/>
      <c r="D36" s="28" t="s">
        <v>15</v>
      </c>
      <c r="E36" s="28" t="s">
        <v>19</v>
      </c>
      <c r="F36" s="28"/>
      <c r="G36" s="28">
        <v>1</v>
      </c>
      <c r="H36" s="28"/>
      <c r="I36" s="28"/>
      <c r="J36" s="28">
        <v>300</v>
      </c>
      <c r="K36" s="28"/>
      <c r="L36" s="31">
        <f t="shared" si="1"/>
        <v>300</v>
      </c>
      <c r="M36" s="32" t="s">
        <v>91</v>
      </c>
      <c r="N36" s="33" t="s">
        <v>222</v>
      </c>
    </row>
    <row r="37" spans="1:14" s="55" customFormat="1" ht="12.75" customHeight="1">
      <c r="A37" s="27" t="s">
        <v>74</v>
      </c>
      <c r="B37" s="163"/>
      <c r="C37" s="167"/>
      <c r="D37" s="28" t="s">
        <v>15</v>
      </c>
      <c r="E37" s="28" t="s">
        <v>19</v>
      </c>
      <c r="F37" s="28"/>
      <c r="G37" s="28">
        <v>1</v>
      </c>
      <c r="H37" s="28"/>
      <c r="I37" s="28"/>
      <c r="J37" s="28"/>
      <c r="K37" s="28">
        <v>300</v>
      </c>
      <c r="L37" s="31">
        <f t="shared" si="1"/>
        <v>300</v>
      </c>
      <c r="M37" s="32" t="s">
        <v>91</v>
      </c>
      <c r="N37" s="33" t="s">
        <v>222</v>
      </c>
    </row>
    <row r="38" spans="1:14" s="55" customFormat="1" ht="12.75" customHeight="1">
      <c r="A38" s="27" t="s">
        <v>92</v>
      </c>
      <c r="B38" s="162" t="s">
        <v>64</v>
      </c>
      <c r="C38" s="165" t="s">
        <v>65</v>
      </c>
      <c r="D38" s="28" t="s">
        <v>15</v>
      </c>
      <c r="E38" s="28" t="s">
        <v>19</v>
      </c>
      <c r="F38" s="28"/>
      <c r="G38" s="28">
        <v>3</v>
      </c>
      <c r="H38" s="28"/>
      <c r="I38" s="28">
        <v>900</v>
      </c>
      <c r="J38" s="28"/>
      <c r="K38" s="28"/>
      <c r="L38" s="31">
        <f t="shared" si="1"/>
        <v>900</v>
      </c>
      <c r="M38" s="32" t="s">
        <v>91</v>
      </c>
      <c r="N38" s="33" t="s">
        <v>209</v>
      </c>
    </row>
    <row r="39" spans="1:14" s="55" customFormat="1" ht="12.75" customHeight="1">
      <c r="A39" s="27" t="s">
        <v>93</v>
      </c>
      <c r="B39" s="163"/>
      <c r="C39" s="165"/>
      <c r="D39" s="28" t="s">
        <v>15</v>
      </c>
      <c r="E39" s="28" t="s">
        <v>19</v>
      </c>
      <c r="F39" s="28"/>
      <c r="G39" s="28">
        <v>5</v>
      </c>
      <c r="H39" s="28"/>
      <c r="I39" s="28"/>
      <c r="J39" s="28">
        <v>1200</v>
      </c>
      <c r="K39" s="28"/>
      <c r="L39" s="31">
        <f t="shared" si="1"/>
        <v>1200</v>
      </c>
      <c r="M39" s="32" t="s">
        <v>91</v>
      </c>
      <c r="N39" s="33" t="s">
        <v>209</v>
      </c>
    </row>
    <row r="40" spans="1:14" s="55" customFormat="1" ht="12.75" customHeight="1">
      <c r="A40" s="27" t="s">
        <v>94</v>
      </c>
      <c r="B40" s="163"/>
      <c r="C40" s="165"/>
      <c r="D40" s="28" t="s">
        <v>15</v>
      </c>
      <c r="E40" s="28" t="s">
        <v>19</v>
      </c>
      <c r="F40" s="28"/>
      <c r="G40" s="28">
        <v>3</v>
      </c>
      <c r="H40" s="28"/>
      <c r="I40" s="28"/>
      <c r="J40" s="28"/>
      <c r="K40" s="28">
        <v>900</v>
      </c>
      <c r="L40" s="31">
        <f t="shared" si="1"/>
        <v>900</v>
      </c>
      <c r="M40" s="32" t="s">
        <v>91</v>
      </c>
      <c r="N40" s="33" t="s">
        <v>209</v>
      </c>
    </row>
    <row r="41" spans="1:14" s="55" customFormat="1" ht="12.75" customHeight="1">
      <c r="A41" s="27" t="s">
        <v>95</v>
      </c>
      <c r="B41" s="163"/>
      <c r="C41" s="165"/>
      <c r="D41" s="28" t="s">
        <v>15</v>
      </c>
      <c r="E41" s="28" t="s">
        <v>19</v>
      </c>
      <c r="F41" s="28"/>
      <c r="G41" s="28">
        <v>5</v>
      </c>
      <c r="H41" s="28"/>
      <c r="I41" s="28">
        <v>1500</v>
      </c>
      <c r="J41" s="28"/>
      <c r="K41" s="28"/>
      <c r="L41" s="31">
        <f t="shared" si="1"/>
        <v>1500</v>
      </c>
      <c r="M41" s="32" t="s">
        <v>91</v>
      </c>
      <c r="N41" s="33" t="s">
        <v>209</v>
      </c>
    </row>
    <row r="42" spans="1:14" s="55" customFormat="1" ht="12.75" customHeight="1">
      <c r="A42" s="27" t="s">
        <v>108</v>
      </c>
      <c r="B42" s="163"/>
      <c r="C42" s="165"/>
      <c r="D42" s="28" t="s">
        <v>15</v>
      </c>
      <c r="E42" s="28" t="s">
        <v>19</v>
      </c>
      <c r="F42" s="28"/>
      <c r="G42" s="28">
        <v>6</v>
      </c>
      <c r="H42" s="28"/>
      <c r="I42" s="28"/>
      <c r="J42" s="28">
        <v>1800</v>
      </c>
      <c r="K42" s="28"/>
      <c r="L42" s="31">
        <f t="shared" si="1"/>
        <v>1800</v>
      </c>
      <c r="M42" s="32" t="s">
        <v>91</v>
      </c>
      <c r="N42" s="33" t="s">
        <v>209</v>
      </c>
    </row>
    <row r="43" spans="1:14" s="55" customFormat="1" ht="12.75" customHeight="1">
      <c r="A43" s="27" t="s">
        <v>109</v>
      </c>
      <c r="B43" s="162" t="s">
        <v>64</v>
      </c>
      <c r="C43" s="166" t="s">
        <v>65</v>
      </c>
      <c r="D43" s="28" t="s">
        <v>15</v>
      </c>
      <c r="E43" s="28" t="s">
        <v>19</v>
      </c>
      <c r="F43" s="28"/>
      <c r="G43" s="28">
        <v>4</v>
      </c>
      <c r="H43" s="28"/>
      <c r="I43" s="28"/>
      <c r="J43" s="28"/>
      <c r="K43" s="28">
        <v>1200</v>
      </c>
      <c r="L43" s="31">
        <f t="shared" si="1"/>
        <v>1200</v>
      </c>
      <c r="M43" s="32" t="s">
        <v>91</v>
      </c>
      <c r="N43" s="33" t="s">
        <v>209</v>
      </c>
    </row>
    <row r="44" spans="1:14" s="55" customFormat="1" ht="12.75" customHeight="1">
      <c r="A44" s="27" t="s">
        <v>110</v>
      </c>
      <c r="B44" s="163"/>
      <c r="C44" s="167"/>
      <c r="D44" s="28" t="s">
        <v>15</v>
      </c>
      <c r="E44" s="28" t="s">
        <v>19</v>
      </c>
      <c r="F44" s="28"/>
      <c r="G44" s="28">
        <v>4</v>
      </c>
      <c r="H44" s="28"/>
      <c r="I44" s="28">
        <v>1200</v>
      </c>
      <c r="J44" s="28"/>
      <c r="K44" s="28"/>
      <c r="L44" s="31">
        <f t="shared" si="1"/>
        <v>1200</v>
      </c>
      <c r="M44" s="32" t="s">
        <v>91</v>
      </c>
      <c r="N44" s="33" t="s">
        <v>209</v>
      </c>
    </row>
    <row r="45" spans="1:14" s="55" customFormat="1" ht="12.75" customHeight="1">
      <c r="A45" s="27" t="s">
        <v>111</v>
      </c>
      <c r="B45" s="163"/>
      <c r="C45" s="167"/>
      <c r="D45" s="28" t="s">
        <v>15</v>
      </c>
      <c r="E45" s="28" t="s">
        <v>19</v>
      </c>
      <c r="F45" s="28"/>
      <c r="G45" s="28">
        <v>5</v>
      </c>
      <c r="H45" s="28"/>
      <c r="I45" s="28"/>
      <c r="J45" s="28">
        <v>1500</v>
      </c>
      <c r="K45" s="28"/>
      <c r="L45" s="31">
        <f t="shared" si="1"/>
        <v>1500</v>
      </c>
      <c r="M45" s="32" t="s">
        <v>91</v>
      </c>
      <c r="N45" s="33" t="s">
        <v>209</v>
      </c>
    </row>
    <row r="46" spans="1:14" s="55" customFormat="1" ht="13.5" customHeight="1">
      <c r="A46" s="27" t="s">
        <v>112</v>
      </c>
      <c r="B46" s="163"/>
      <c r="C46" s="167"/>
      <c r="D46" s="28" t="s">
        <v>15</v>
      </c>
      <c r="E46" s="28" t="s">
        <v>19</v>
      </c>
      <c r="F46" s="28"/>
      <c r="G46" s="28"/>
      <c r="H46" s="28"/>
      <c r="I46" s="28"/>
      <c r="J46" s="28"/>
      <c r="K46" s="28"/>
      <c r="L46" s="31">
        <f t="shared" si="1"/>
        <v>0</v>
      </c>
      <c r="M46" s="32"/>
      <c r="N46" s="33" t="s">
        <v>27</v>
      </c>
    </row>
    <row r="47" spans="1:14" s="55" customFormat="1" ht="12.75" customHeight="1">
      <c r="A47" s="27" t="s">
        <v>113</v>
      </c>
      <c r="B47" s="164"/>
      <c r="C47" s="168"/>
      <c r="D47" s="28" t="s">
        <v>15</v>
      </c>
      <c r="E47" s="28" t="s">
        <v>19</v>
      </c>
      <c r="F47" s="28"/>
      <c r="G47" s="28"/>
      <c r="H47" s="28"/>
      <c r="I47" s="28"/>
      <c r="J47" s="28"/>
      <c r="K47" s="28"/>
      <c r="L47" s="31">
        <f t="shared" si="1"/>
        <v>0</v>
      </c>
      <c r="M47" s="32"/>
      <c r="N47" s="33" t="s">
        <v>27</v>
      </c>
    </row>
    <row r="48" spans="1:14" ht="12.75">
      <c r="A48" s="27"/>
      <c r="B48" s="56"/>
      <c r="C48" s="46"/>
      <c r="D48" s="28"/>
      <c r="E48" s="28"/>
      <c r="F48" s="28"/>
      <c r="G48" s="28"/>
      <c r="H48" s="28"/>
      <c r="I48" s="28"/>
      <c r="J48" s="28"/>
      <c r="K48" s="28"/>
      <c r="L48" s="31"/>
      <c r="M48" s="32"/>
      <c r="N48" s="33"/>
    </row>
    <row r="49" spans="1:14" ht="12.75">
      <c r="A49" s="27"/>
      <c r="B49" s="45"/>
      <c r="C49" s="46"/>
      <c r="D49" s="28"/>
      <c r="E49" s="28"/>
      <c r="F49" s="28"/>
      <c r="G49" s="28"/>
      <c r="H49" s="28"/>
      <c r="I49" s="28"/>
      <c r="J49" s="28"/>
      <c r="K49" s="28"/>
      <c r="L49" s="31"/>
      <c r="M49" s="32"/>
      <c r="N49" s="33"/>
    </row>
    <row r="50" spans="1:14" ht="12.75">
      <c r="A50" s="34"/>
      <c r="B50" s="29"/>
      <c r="C50" s="29"/>
      <c r="D50" s="29"/>
      <c r="E50" s="29"/>
      <c r="F50" s="35"/>
      <c r="G50" s="29"/>
      <c r="H50" s="29"/>
      <c r="I50" s="29"/>
      <c r="J50" s="29"/>
      <c r="K50" s="29"/>
      <c r="L50" s="36"/>
      <c r="M50" s="37"/>
      <c r="N50" s="38"/>
    </row>
    <row r="51" spans="1:14" s="55" customFormat="1" ht="13.5" thickBot="1">
      <c r="A51" s="68" t="s">
        <v>4</v>
      </c>
      <c r="B51" s="69" t="s">
        <v>115</v>
      </c>
      <c r="C51" s="69" t="s">
        <v>81</v>
      </c>
      <c r="D51" s="69" t="s">
        <v>80</v>
      </c>
      <c r="E51" s="69"/>
      <c r="F51" s="69">
        <f aca="true" t="shared" si="2" ref="F51:L51">SUM(F7:F50)</f>
        <v>63</v>
      </c>
      <c r="G51" s="69">
        <f t="shared" si="2"/>
        <v>91</v>
      </c>
      <c r="H51" s="69">
        <f t="shared" si="2"/>
        <v>0</v>
      </c>
      <c r="I51" s="69">
        <f t="shared" si="2"/>
        <v>10302</v>
      </c>
      <c r="J51" s="69">
        <f t="shared" si="2"/>
        <v>11075</v>
      </c>
      <c r="K51" s="69">
        <f t="shared" si="2"/>
        <v>7992</v>
      </c>
      <c r="L51" s="69">
        <f t="shared" si="2"/>
        <v>29369</v>
      </c>
      <c r="M51" s="70" t="s">
        <v>340</v>
      </c>
      <c r="N51" s="71"/>
    </row>
    <row r="52" spans="1:14" ht="12.75">
      <c r="A52" s="39"/>
      <c r="B52" s="16"/>
      <c r="C52" s="16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40"/>
    </row>
    <row r="53" spans="1:14" ht="12.75">
      <c r="A53" s="72"/>
      <c r="B53" s="73"/>
      <c r="C53" s="74" t="s">
        <v>233</v>
      </c>
      <c r="D53" s="75"/>
      <c r="E53" s="76"/>
      <c r="F53" s="16"/>
      <c r="G53" s="16"/>
      <c r="H53" s="39"/>
      <c r="I53" s="39"/>
      <c r="J53" s="41"/>
      <c r="K53" s="41"/>
      <c r="L53" s="41"/>
      <c r="M53" s="41"/>
      <c r="N53" s="41"/>
    </row>
    <row r="54" spans="1:14" ht="12.75">
      <c r="A54" s="77" t="s">
        <v>28</v>
      </c>
      <c r="B54" s="74"/>
      <c r="C54" s="78">
        <v>0.8</v>
      </c>
      <c r="D54" s="79">
        <f>+SUM(L6:L21)</f>
        <v>2369</v>
      </c>
      <c r="E54" s="80">
        <f>C54*D54</f>
        <v>1895.2</v>
      </c>
      <c r="F54" s="16"/>
      <c r="G54" s="16"/>
      <c r="H54" s="39"/>
      <c r="I54" s="39"/>
      <c r="J54" s="41"/>
      <c r="K54" s="41"/>
      <c r="L54" s="42"/>
      <c r="M54" s="43"/>
      <c r="N54" s="44"/>
    </row>
    <row r="55" spans="1:14" ht="12.75">
      <c r="A55" s="74" t="s">
        <v>192</v>
      </c>
      <c r="B55" s="76"/>
      <c r="C55" s="81">
        <v>0.5</v>
      </c>
      <c r="D55" s="79">
        <f>SUM(L23:L47)</f>
        <v>27000</v>
      </c>
      <c r="E55" s="80">
        <f>C55*D55</f>
        <v>13500</v>
      </c>
      <c r="F55" s="16"/>
      <c r="G55" s="16"/>
      <c r="H55" s="39"/>
      <c r="I55" s="39"/>
      <c r="J55" s="41"/>
      <c r="K55" s="41"/>
      <c r="L55" s="42"/>
      <c r="M55" s="43"/>
      <c r="N55" s="43"/>
    </row>
    <row r="56" spans="1:14" ht="12.75">
      <c r="A56" s="77" t="s">
        <v>194</v>
      </c>
      <c r="B56" s="77"/>
      <c r="C56" s="77"/>
      <c r="D56" s="79">
        <f>SUM(D54:D55)</f>
        <v>29369</v>
      </c>
      <c r="E56" s="82">
        <f>SUM(E54:E55)</f>
        <v>15395.2</v>
      </c>
      <c r="F56" s="16"/>
      <c r="G56" s="16"/>
      <c r="H56" s="39"/>
      <c r="I56" s="39"/>
      <c r="J56" s="41"/>
      <c r="K56" s="41"/>
      <c r="L56" s="41"/>
      <c r="M56" s="43"/>
      <c r="N56" s="43"/>
    </row>
    <row r="57" spans="1:14" ht="12.75">
      <c r="A57" s="39"/>
      <c r="B57" s="16"/>
      <c r="C57" s="16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0"/>
    </row>
    <row r="58" spans="1:14" ht="12.75">
      <c r="A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</row>
  </sheetData>
  <sheetProtection/>
  <mergeCells count="16">
    <mergeCell ref="B43:B47"/>
    <mergeCell ref="C43:C47"/>
    <mergeCell ref="B28:B32"/>
    <mergeCell ref="C28:C32"/>
    <mergeCell ref="B33:B37"/>
    <mergeCell ref="C33:C37"/>
    <mergeCell ref="B38:B42"/>
    <mergeCell ref="C38:C42"/>
    <mergeCell ref="B2:C2"/>
    <mergeCell ref="F2:H2"/>
    <mergeCell ref="B23:B27"/>
    <mergeCell ref="C23:C27"/>
    <mergeCell ref="B7:B13"/>
    <mergeCell ref="B14:B20"/>
    <mergeCell ref="C7:C13"/>
    <mergeCell ref="C14:C20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zoomScalePageLayoutView="0" workbookViewId="0" topLeftCell="A1">
      <selection activeCell="Q44" sqref="Q44"/>
    </sheetView>
  </sheetViews>
  <sheetFormatPr defaultColWidth="9.140625" defaultRowHeight="12.75"/>
  <cols>
    <col min="1" max="2" width="9.140625" style="57" customWidth="1"/>
    <col min="3" max="3" width="10.8515625" style="57" customWidth="1"/>
    <col min="4" max="4" width="9.140625" style="57" customWidth="1"/>
    <col min="5" max="5" width="11.140625" style="57" customWidth="1"/>
    <col min="6" max="12" width="9.140625" style="57" customWidth="1"/>
    <col min="13" max="13" width="32.140625" style="57" bestFit="1" customWidth="1"/>
    <col min="14" max="14" width="46.28125" style="57" bestFit="1" customWidth="1"/>
    <col min="15" max="16384" width="9.140625" style="57" customWidth="1"/>
  </cols>
  <sheetData>
    <row r="1" spans="1:14" ht="12.75">
      <c r="A1" s="12" t="s">
        <v>241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s="55" customFormat="1" ht="12" customHeight="1">
      <c r="A6" s="27" t="s">
        <v>96</v>
      </c>
      <c r="B6" s="162" t="s">
        <v>64</v>
      </c>
      <c r="C6" s="166" t="s">
        <v>65</v>
      </c>
      <c r="D6" s="28" t="s">
        <v>15</v>
      </c>
      <c r="E6" s="28" t="s">
        <v>19</v>
      </c>
      <c r="F6" s="28"/>
      <c r="G6" s="28">
        <v>3</v>
      </c>
      <c r="H6" s="28"/>
      <c r="I6" s="28">
        <v>900</v>
      </c>
      <c r="J6" s="28"/>
      <c r="K6" s="28"/>
      <c r="L6" s="31">
        <f aca="true" t="shared" si="0" ref="L6:L30">SUM(I6:K6)</f>
        <v>900</v>
      </c>
      <c r="M6" s="32" t="s">
        <v>91</v>
      </c>
      <c r="N6" s="33" t="s">
        <v>200</v>
      </c>
    </row>
    <row r="7" spans="1:14" s="55" customFormat="1" ht="12.75">
      <c r="A7" s="27" t="s">
        <v>97</v>
      </c>
      <c r="B7" s="163"/>
      <c r="C7" s="167"/>
      <c r="D7" s="28" t="s">
        <v>15</v>
      </c>
      <c r="E7" s="28" t="s">
        <v>19</v>
      </c>
      <c r="F7" s="28"/>
      <c r="G7" s="28">
        <v>5</v>
      </c>
      <c r="H7" s="28"/>
      <c r="I7" s="28"/>
      <c r="J7" s="28">
        <v>1500</v>
      </c>
      <c r="K7" s="28"/>
      <c r="L7" s="31">
        <f t="shared" si="0"/>
        <v>1500</v>
      </c>
      <c r="M7" s="32" t="s">
        <v>91</v>
      </c>
      <c r="N7" s="33" t="s">
        <v>200</v>
      </c>
    </row>
    <row r="8" spans="1:14" s="55" customFormat="1" ht="12.75">
      <c r="A8" s="27" t="s">
        <v>98</v>
      </c>
      <c r="B8" s="163"/>
      <c r="C8" s="167"/>
      <c r="D8" s="28" t="s">
        <v>15</v>
      </c>
      <c r="E8" s="28" t="s">
        <v>19</v>
      </c>
      <c r="F8" s="28"/>
      <c r="G8" s="28">
        <v>3</v>
      </c>
      <c r="H8" s="28"/>
      <c r="I8" s="28"/>
      <c r="J8" s="28"/>
      <c r="K8" s="28">
        <v>900</v>
      </c>
      <c r="L8" s="31">
        <f t="shared" si="0"/>
        <v>900</v>
      </c>
      <c r="M8" s="32" t="s">
        <v>91</v>
      </c>
      <c r="N8" s="33" t="s">
        <v>200</v>
      </c>
    </row>
    <row r="9" spans="1:14" s="55" customFormat="1" ht="12.75">
      <c r="A9" s="27" t="s">
        <v>99</v>
      </c>
      <c r="B9" s="163"/>
      <c r="C9" s="167"/>
      <c r="D9" s="28" t="s">
        <v>15</v>
      </c>
      <c r="E9" s="28" t="s">
        <v>19</v>
      </c>
      <c r="F9" s="28"/>
      <c r="G9" s="28">
        <v>3</v>
      </c>
      <c r="H9" s="28"/>
      <c r="I9" s="28">
        <v>900</v>
      </c>
      <c r="J9" s="28"/>
      <c r="K9" s="28"/>
      <c r="L9" s="31">
        <f t="shared" si="0"/>
        <v>900</v>
      </c>
      <c r="M9" s="32" t="s">
        <v>91</v>
      </c>
      <c r="N9" s="33" t="s">
        <v>200</v>
      </c>
    </row>
    <row r="10" spans="1:14" s="55" customFormat="1" ht="12.75">
      <c r="A10" s="27" t="s">
        <v>100</v>
      </c>
      <c r="B10" s="163"/>
      <c r="C10" s="167"/>
      <c r="D10" s="28" t="s">
        <v>15</v>
      </c>
      <c r="E10" s="28" t="s">
        <v>19</v>
      </c>
      <c r="F10" s="28"/>
      <c r="G10" s="28">
        <v>3</v>
      </c>
      <c r="H10" s="28"/>
      <c r="I10" s="28"/>
      <c r="J10" s="28">
        <v>900</v>
      </c>
      <c r="K10" s="28"/>
      <c r="L10" s="31">
        <f t="shared" si="0"/>
        <v>900</v>
      </c>
      <c r="M10" s="32" t="s">
        <v>91</v>
      </c>
      <c r="N10" s="33" t="s">
        <v>200</v>
      </c>
    </row>
    <row r="11" spans="1:14" s="55" customFormat="1" ht="12.75">
      <c r="A11" s="27" t="s">
        <v>101</v>
      </c>
      <c r="B11" s="162" t="s">
        <v>64</v>
      </c>
      <c r="C11" s="166" t="s">
        <v>65</v>
      </c>
      <c r="D11" s="28" t="s">
        <v>15</v>
      </c>
      <c r="E11" s="28" t="s">
        <v>19</v>
      </c>
      <c r="F11" s="28"/>
      <c r="G11" s="28">
        <v>3</v>
      </c>
      <c r="H11" s="28"/>
      <c r="I11" s="28"/>
      <c r="J11" s="28"/>
      <c r="K11" s="28">
        <v>900</v>
      </c>
      <c r="L11" s="31">
        <f t="shared" si="0"/>
        <v>900</v>
      </c>
      <c r="M11" s="32" t="s">
        <v>91</v>
      </c>
      <c r="N11" s="33" t="s">
        <v>200</v>
      </c>
    </row>
    <row r="12" spans="1:14" s="55" customFormat="1" ht="12.75">
      <c r="A12" s="27" t="s">
        <v>102</v>
      </c>
      <c r="B12" s="163"/>
      <c r="C12" s="167"/>
      <c r="D12" s="28" t="s">
        <v>15</v>
      </c>
      <c r="E12" s="28" t="s">
        <v>19</v>
      </c>
      <c r="F12" s="28"/>
      <c r="G12" s="28">
        <v>4</v>
      </c>
      <c r="H12" s="28"/>
      <c r="I12" s="28">
        <v>1200</v>
      </c>
      <c r="J12" s="28"/>
      <c r="K12" s="28"/>
      <c r="L12" s="31">
        <f t="shared" si="0"/>
        <v>1200</v>
      </c>
      <c r="M12" s="32" t="s">
        <v>91</v>
      </c>
      <c r="N12" s="33" t="s">
        <v>200</v>
      </c>
    </row>
    <row r="13" spans="1:14" s="55" customFormat="1" ht="12.75">
      <c r="A13" s="27" t="s">
        <v>103</v>
      </c>
      <c r="B13" s="163"/>
      <c r="C13" s="167"/>
      <c r="D13" s="28" t="s">
        <v>15</v>
      </c>
      <c r="E13" s="28" t="s">
        <v>19</v>
      </c>
      <c r="F13" s="28"/>
      <c r="G13" s="28">
        <v>2</v>
      </c>
      <c r="H13" s="28"/>
      <c r="I13" s="28"/>
      <c r="J13" s="28">
        <v>600</v>
      </c>
      <c r="K13" s="28"/>
      <c r="L13" s="31">
        <v>900</v>
      </c>
      <c r="M13" s="32" t="s">
        <v>91</v>
      </c>
      <c r="N13" s="33" t="s">
        <v>200</v>
      </c>
    </row>
    <row r="14" spans="1:14" s="55" customFormat="1" ht="12.75">
      <c r="A14" s="27" t="s">
        <v>104</v>
      </c>
      <c r="B14" s="163"/>
      <c r="C14" s="167"/>
      <c r="D14" s="28" t="s">
        <v>15</v>
      </c>
      <c r="E14" s="28" t="s">
        <v>19</v>
      </c>
      <c r="F14" s="28"/>
      <c r="G14" s="28">
        <v>4</v>
      </c>
      <c r="H14" s="28"/>
      <c r="I14" s="28"/>
      <c r="J14" s="28"/>
      <c r="K14" s="28">
        <v>1200</v>
      </c>
      <c r="L14" s="31">
        <f t="shared" si="0"/>
        <v>1200</v>
      </c>
      <c r="M14" s="32" t="s">
        <v>91</v>
      </c>
      <c r="N14" s="33" t="s">
        <v>200</v>
      </c>
    </row>
    <row r="15" spans="1:14" s="55" customFormat="1" ht="12.75">
      <c r="A15" s="27" t="s">
        <v>105</v>
      </c>
      <c r="B15" s="163"/>
      <c r="C15" s="167"/>
      <c r="D15" s="28" t="s">
        <v>15</v>
      </c>
      <c r="E15" s="28" t="s">
        <v>19</v>
      </c>
      <c r="F15" s="28"/>
      <c r="G15" s="28">
        <v>4</v>
      </c>
      <c r="H15" s="28"/>
      <c r="I15" s="28">
        <v>1200</v>
      </c>
      <c r="J15" s="28"/>
      <c r="K15" s="28"/>
      <c r="L15" s="31">
        <f t="shared" si="0"/>
        <v>1200</v>
      </c>
      <c r="M15" s="32" t="s">
        <v>91</v>
      </c>
      <c r="N15" s="33" t="s">
        <v>200</v>
      </c>
    </row>
    <row r="16" spans="1:14" s="55" customFormat="1" ht="12.75" customHeight="1">
      <c r="A16" s="27" t="s">
        <v>116</v>
      </c>
      <c r="B16" s="162" t="s">
        <v>64</v>
      </c>
      <c r="C16" s="166" t="s">
        <v>65</v>
      </c>
      <c r="D16" s="28" t="s">
        <v>15</v>
      </c>
      <c r="E16" s="28" t="s">
        <v>19</v>
      </c>
      <c r="F16" s="28"/>
      <c r="G16" s="28">
        <v>1</v>
      </c>
      <c r="H16" s="28"/>
      <c r="I16" s="28"/>
      <c r="J16" s="28">
        <v>300</v>
      </c>
      <c r="K16" s="28"/>
      <c r="L16" s="31">
        <f t="shared" si="0"/>
        <v>300</v>
      </c>
      <c r="M16" s="32" t="s">
        <v>91</v>
      </c>
      <c r="N16" s="33" t="s">
        <v>223</v>
      </c>
    </row>
    <row r="17" spans="1:14" s="55" customFormat="1" ht="12.75" customHeight="1">
      <c r="A17" s="27" t="s">
        <v>117</v>
      </c>
      <c r="B17" s="163"/>
      <c r="C17" s="167"/>
      <c r="D17" s="28" t="s">
        <v>15</v>
      </c>
      <c r="E17" s="28" t="s">
        <v>19</v>
      </c>
      <c r="F17" s="28"/>
      <c r="G17" s="28">
        <v>1</v>
      </c>
      <c r="H17" s="28"/>
      <c r="I17" s="28"/>
      <c r="J17" s="28"/>
      <c r="K17" s="28">
        <v>300</v>
      </c>
      <c r="L17" s="31">
        <f t="shared" si="0"/>
        <v>300</v>
      </c>
      <c r="M17" s="32" t="s">
        <v>91</v>
      </c>
      <c r="N17" s="33" t="s">
        <v>226</v>
      </c>
    </row>
    <row r="18" spans="1:14" s="55" customFormat="1" ht="12.75" customHeight="1">
      <c r="A18" s="27" t="s">
        <v>118</v>
      </c>
      <c r="B18" s="163"/>
      <c r="C18" s="167"/>
      <c r="D18" s="28" t="s">
        <v>15</v>
      </c>
      <c r="E18" s="28" t="s">
        <v>19</v>
      </c>
      <c r="F18" s="28"/>
      <c r="G18" s="28">
        <v>1</v>
      </c>
      <c r="H18" s="28"/>
      <c r="I18" s="28">
        <v>300</v>
      </c>
      <c r="J18" s="28"/>
      <c r="K18" s="28"/>
      <c r="L18" s="31">
        <f t="shared" si="0"/>
        <v>300</v>
      </c>
      <c r="M18" s="32" t="s">
        <v>91</v>
      </c>
      <c r="N18" s="33" t="s">
        <v>223</v>
      </c>
    </row>
    <row r="19" spans="1:14" s="55" customFormat="1" ht="12.75" customHeight="1">
      <c r="A19" s="27" t="s">
        <v>119</v>
      </c>
      <c r="B19" s="163"/>
      <c r="C19" s="167"/>
      <c r="D19" s="28" t="s">
        <v>15</v>
      </c>
      <c r="E19" s="28" t="s">
        <v>19</v>
      </c>
      <c r="F19" s="28"/>
      <c r="G19" s="28">
        <v>2</v>
      </c>
      <c r="H19" s="28"/>
      <c r="I19" s="28"/>
      <c r="J19" s="28">
        <v>600</v>
      </c>
      <c r="K19" s="28"/>
      <c r="L19" s="31">
        <f t="shared" si="0"/>
        <v>600</v>
      </c>
      <c r="M19" s="32" t="s">
        <v>91</v>
      </c>
      <c r="N19" s="33" t="s">
        <v>200</v>
      </c>
    </row>
    <row r="20" spans="1:14" s="55" customFormat="1" ht="14.25" customHeight="1">
      <c r="A20" s="27" t="s">
        <v>120</v>
      </c>
      <c r="B20" s="163"/>
      <c r="C20" s="167"/>
      <c r="D20" s="28" t="s">
        <v>15</v>
      </c>
      <c r="E20" s="28" t="s">
        <v>19</v>
      </c>
      <c r="F20" s="28"/>
      <c r="G20" s="28">
        <v>3</v>
      </c>
      <c r="H20" s="28"/>
      <c r="I20" s="28"/>
      <c r="J20" s="28"/>
      <c r="K20" s="28">
        <v>900</v>
      </c>
      <c r="L20" s="31">
        <f t="shared" si="0"/>
        <v>900</v>
      </c>
      <c r="M20" s="32" t="s">
        <v>91</v>
      </c>
      <c r="N20" s="33" t="s">
        <v>200</v>
      </c>
    </row>
    <row r="21" spans="1:14" s="55" customFormat="1" ht="12.75" customHeight="1">
      <c r="A21" s="27" t="s">
        <v>121</v>
      </c>
      <c r="B21" s="162" t="s">
        <v>64</v>
      </c>
      <c r="C21" s="166" t="s">
        <v>65</v>
      </c>
      <c r="D21" s="28" t="s">
        <v>15</v>
      </c>
      <c r="E21" s="28" t="s">
        <v>19</v>
      </c>
      <c r="F21" s="28"/>
      <c r="G21" s="28">
        <v>1</v>
      </c>
      <c r="H21" s="28"/>
      <c r="I21" s="28">
        <v>300</v>
      </c>
      <c r="J21" s="28"/>
      <c r="K21" s="28"/>
      <c r="L21" s="31">
        <f t="shared" si="0"/>
        <v>300</v>
      </c>
      <c r="M21" s="32" t="s">
        <v>91</v>
      </c>
      <c r="N21" s="33" t="s">
        <v>200</v>
      </c>
    </row>
    <row r="22" spans="1:14" s="55" customFormat="1" ht="12.75">
      <c r="A22" s="27" t="s">
        <v>122</v>
      </c>
      <c r="B22" s="163"/>
      <c r="C22" s="167"/>
      <c r="D22" s="28" t="s">
        <v>15</v>
      </c>
      <c r="E22" s="28" t="s">
        <v>19</v>
      </c>
      <c r="F22" s="28"/>
      <c r="G22" s="28">
        <v>4</v>
      </c>
      <c r="H22" s="28"/>
      <c r="I22" s="28" t="s">
        <v>61</v>
      </c>
      <c r="J22" s="28">
        <v>1200</v>
      </c>
      <c r="K22" s="28"/>
      <c r="L22" s="31">
        <f t="shared" si="0"/>
        <v>1200</v>
      </c>
      <c r="M22" s="32" t="s">
        <v>91</v>
      </c>
      <c r="N22" s="33" t="s">
        <v>200</v>
      </c>
    </row>
    <row r="23" spans="1:14" s="55" customFormat="1" ht="12.75">
      <c r="A23" s="27" t="s">
        <v>123</v>
      </c>
      <c r="B23" s="163"/>
      <c r="C23" s="167"/>
      <c r="D23" s="28" t="s">
        <v>15</v>
      </c>
      <c r="E23" s="28" t="s">
        <v>19</v>
      </c>
      <c r="F23" s="28"/>
      <c r="G23" s="28">
        <v>5</v>
      </c>
      <c r="H23" s="28"/>
      <c r="I23" s="28"/>
      <c r="J23" s="28"/>
      <c r="K23" s="28">
        <v>1500</v>
      </c>
      <c r="L23" s="31">
        <f t="shared" si="0"/>
        <v>1500</v>
      </c>
      <c r="M23" s="32" t="s">
        <v>91</v>
      </c>
      <c r="N23" s="33" t="s">
        <v>200</v>
      </c>
    </row>
    <row r="24" spans="1:14" s="55" customFormat="1" ht="12.75">
      <c r="A24" s="27" t="s">
        <v>124</v>
      </c>
      <c r="B24" s="163"/>
      <c r="C24" s="167"/>
      <c r="D24" s="28" t="s">
        <v>15</v>
      </c>
      <c r="E24" s="28" t="s">
        <v>19</v>
      </c>
      <c r="F24" s="28"/>
      <c r="G24" s="28">
        <v>3</v>
      </c>
      <c r="H24" s="28"/>
      <c r="I24" s="28">
        <v>900</v>
      </c>
      <c r="J24" s="28"/>
      <c r="K24" s="28"/>
      <c r="L24" s="31">
        <f t="shared" si="0"/>
        <v>900</v>
      </c>
      <c r="M24" s="32" t="s">
        <v>91</v>
      </c>
      <c r="N24" s="33" t="s">
        <v>200</v>
      </c>
    </row>
    <row r="25" spans="1:14" s="55" customFormat="1" ht="12.75">
      <c r="A25" s="27" t="s">
        <v>125</v>
      </c>
      <c r="B25" s="163"/>
      <c r="C25" s="167"/>
      <c r="D25" s="28" t="s">
        <v>15</v>
      </c>
      <c r="E25" s="28" t="s">
        <v>19</v>
      </c>
      <c r="F25" s="28"/>
      <c r="G25" s="28">
        <v>3</v>
      </c>
      <c r="H25" s="28"/>
      <c r="I25" s="28"/>
      <c r="J25" s="28">
        <v>900</v>
      </c>
      <c r="K25" s="28"/>
      <c r="L25" s="31">
        <f>SUM(I25:K25)</f>
        <v>900</v>
      </c>
      <c r="M25" s="32" t="s">
        <v>91</v>
      </c>
      <c r="N25" s="33" t="s">
        <v>200</v>
      </c>
    </row>
    <row r="26" spans="1:14" s="55" customFormat="1" ht="12.75">
      <c r="A26" s="27" t="s">
        <v>126</v>
      </c>
      <c r="B26" s="163"/>
      <c r="C26" s="167"/>
      <c r="D26" s="28" t="s">
        <v>15</v>
      </c>
      <c r="E26" s="28" t="s">
        <v>19</v>
      </c>
      <c r="F26" s="28"/>
      <c r="G26" s="28">
        <v>4</v>
      </c>
      <c r="H26" s="28"/>
      <c r="I26" s="28"/>
      <c r="J26" s="28"/>
      <c r="K26" s="28">
        <v>1200</v>
      </c>
      <c r="L26" s="31">
        <f>SUM(I26:K26)</f>
        <v>1200</v>
      </c>
      <c r="M26" s="32" t="s">
        <v>91</v>
      </c>
      <c r="N26" s="33" t="s">
        <v>200</v>
      </c>
    </row>
    <row r="27" spans="1:14" s="55" customFormat="1" ht="12.75" customHeight="1">
      <c r="A27" s="27" t="s">
        <v>129</v>
      </c>
      <c r="B27" s="163"/>
      <c r="C27" s="167"/>
      <c r="D27" s="28" t="s">
        <v>15</v>
      </c>
      <c r="E27" s="28" t="s">
        <v>19</v>
      </c>
      <c r="F27" s="28"/>
      <c r="G27" s="28"/>
      <c r="H27" s="28"/>
      <c r="I27" s="28"/>
      <c r="J27" s="28"/>
      <c r="K27" s="28"/>
      <c r="L27" s="31">
        <f>SUM(I27:K27)</f>
        <v>0</v>
      </c>
      <c r="M27" s="32"/>
      <c r="N27" s="33" t="s">
        <v>27</v>
      </c>
    </row>
    <row r="28" spans="1:14" s="55" customFormat="1" ht="12.75">
      <c r="A28" s="27" t="s">
        <v>130</v>
      </c>
      <c r="B28" s="164"/>
      <c r="C28" s="168"/>
      <c r="D28" s="28" t="s">
        <v>15</v>
      </c>
      <c r="E28" s="28" t="s">
        <v>19</v>
      </c>
      <c r="F28" s="28"/>
      <c r="G28" s="28"/>
      <c r="H28" s="28"/>
      <c r="I28" s="28"/>
      <c r="J28" s="28"/>
      <c r="K28" s="28"/>
      <c r="L28" s="31">
        <f>SUM(I28:K28)</f>
        <v>0</v>
      </c>
      <c r="M28" s="32"/>
      <c r="N28" s="33" t="s">
        <v>27</v>
      </c>
    </row>
    <row r="29" spans="1:14" s="55" customFormat="1" ht="30" customHeight="1">
      <c r="A29" s="27" t="s">
        <v>127</v>
      </c>
      <c r="B29" s="59" t="s">
        <v>239</v>
      </c>
      <c r="C29" s="60" t="s">
        <v>240</v>
      </c>
      <c r="D29" s="28" t="s">
        <v>15</v>
      </c>
      <c r="E29" s="28" t="s">
        <v>19</v>
      </c>
      <c r="F29" s="28"/>
      <c r="G29" s="28">
        <v>1</v>
      </c>
      <c r="H29" s="28"/>
      <c r="I29" s="28"/>
      <c r="J29" s="28">
        <v>300</v>
      </c>
      <c r="K29" s="28"/>
      <c r="L29" s="31">
        <f t="shared" si="0"/>
        <v>300</v>
      </c>
      <c r="M29" s="32" t="s">
        <v>91</v>
      </c>
      <c r="N29" s="33" t="s">
        <v>201</v>
      </c>
    </row>
    <row r="30" spans="1:14" s="55" customFormat="1" ht="24" customHeight="1">
      <c r="A30" s="27" t="s">
        <v>128</v>
      </c>
      <c r="B30" s="59" t="s">
        <v>239</v>
      </c>
      <c r="C30" s="60" t="s">
        <v>240</v>
      </c>
      <c r="D30" s="28" t="s">
        <v>15</v>
      </c>
      <c r="E30" s="28" t="s">
        <v>19</v>
      </c>
      <c r="F30" s="28"/>
      <c r="G30" s="28">
        <v>1</v>
      </c>
      <c r="H30" s="28"/>
      <c r="I30" s="28"/>
      <c r="J30" s="28"/>
      <c r="K30" s="28"/>
      <c r="L30" s="31">
        <f t="shared" si="0"/>
        <v>0</v>
      </c>
      <c r="M30" s="32" t="s">
        <v>91</v>
      </c>
      <c r="N30" s="33" t="s">
        <v>202</v>
      </c>
    </row>
    <row r="31" spans="1:14" ht="12.75">
      <c r="A31" s="34"/>
      <c r="B31" s="29"/>
      <c r="C31" s="29"/>
      <c r="D31" s="29"/>
      <c r="E31" s="29"/>
      <c r="F31" s="35"/>
      <c r="G31" s="29"/>
      <c r="H31" s="29"/>
      <c r="I31" s="29"/>
      <c r="J31" s="29"/>
      <c r="K31" s="29"/>
      <c r="L31" s="36"/>
      <c r="M31" s="37"/>
      <c r="N31" s="38"/>
    </row>
    <row r="32" spans="1:14" s="55" customFormat="1" ht="13.5" thickBot="1">
      <c r="A32" s="68" t="s">
        <v>4</v>
      </c>
      <c r="B32" s="69" t="s">
        <v>79</v>
      </c>
      <c r="C32" s="69" t="s">
        <v>81</v>
      </c>
      <c r="D32" s="69" t="s">
        <v>149</v>
      </c>
      <c r="E32" s="69"/>
      <c r="F32" s="69">
        <f aca="true" t="shared" si="1" ref="F32:L32">SUM(F6:F31)</f>
        <v>0</v>
      </c>
      <c r="G32" s="69">
        <f t="shared" si="1"/>
        <v>64</v>
      </c>
      <c r="H32" s="69">
        <f t="shared" si="1"/>
        <v>0</v>
      </c>
      <c r="I32" s="69">
        <f t="shared" si="1"/>
        <v>5700</v>
      </c>
      <c r="J32" s="69">
        <f t="shared" si="1"/>
        <v>6300</v>
      </c>
      <c r="K32" s="69">
        <f t="shared" si="1"/>
        <v>6900</v>
      </c>
      <c r="L32" s="69">
        <f t="shared" si="1"/>
        <v>19200</v>
      </c>
      <c r="M32" s="70" t="s">
        <v>296</v>
      </c>
      <c r="N32" s="71"/>
    </row>
    <row r="33" spans="1:14" ht="12.75">
      <c r="A33" s="39"/>
      <c r="B33" s="16"/>
      <c r="C33" s="1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</row>
    <row r="34" spans="1:14" ht="12.75">
      <c r="A34" s="72"/>
      <c r="B34" s="73"/>
      <c r="C34" s="74" t="s">
        <v>246</v>
      </c>
      <c r="D34" s="75"/>
      <c r="E34" s="76"/>
      <c r="F34" s="16"/>
      <c r="G34" s="16"/>
      <c r="H34" s="39"/>
      <c r="I34" s="39"/>
      <c r="J34" s="41"/>
      <c r="K34" s="41"/>
      <c r="L34" s="41"/>
      <c r="M34" s="41"/>
      <c r="N34" s="41"/>
    </row>
    <row r="35" spans="1:14" ht="12.75">
      <c r="A35" s="74" t="s">
        <v>192</v>
      </c>
      <c r="B35" s="76"/>
      <c r="C35" s="81">
        <v>0.6</v>
      </c>
      <c r="D35" s="79">
        <f>SUM(L6:L30)</f>
        <v>19200</v>
      </c>
      <c r="E35" s="80">
        <f>C35*D35</f>
        <v>11520</v>
      </c>
      <c r="F35" s="16"/>
      <c r="G35" s="16"/>
      <c r="H35" s="39"/>
      <c r="I35" s="39"/>
      <c r="J35" s="41"/>
      <c r="K35" s="41"/>
      <c r="L35" s="42"/>
      <c r="M35" s="43"/>
      <c r="N35" s="43"/>
    </row>
    <row r="36" spans="1:14" ht="12.75">
      <c r="A36" s="77" t="s">
        <v>194</v>
      </c>
      <c r="B36" s="77"/>
      <c r="C36" s="77"/>
      <c r="D36" s="79">
        <f>SUM(D35:D35)</f>
        <v>19200</v>
      </c>
      <c r="E36" s="82">
        <f>SUM(E35:E35)</f>
        <v>11520</v>
      </c>
      <c r="F36" s="16"/>
      <c r="G36" s="16"/>
      <c r="H36" s="39"/>
      <c r="I36" s="39"/>
      <c r="J36" s="41"/>
      <c r="K36" s="41"/>
      <c r="L36" s="41"/>
      <c r="M36" s="43"/>
      <c r="N36" s="43"/>
    </row>
    <row r="37" spans="1:14" ht="12.75">
      <c r="A37" s="39"/>
      <c r="B37" s="16"/>
      <c r="C37" s="1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</row>
    <row r="38" spans="1:14" ht="12.75">
      <c r="A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</sheetData>
  <sheetProtection/>
  <mergeCells count="10">
    <mergeCell ref="B21:B28"/>
    <mergeCell ref="C21:C28"/>
    <mergeCell ref="B16:B20"/>
    <mergeCell ref="C16:C20"/>
    <mergeCell ref="B2:C2"/>
    <mergeCell ref="F2:H2"/>
    <mergeCell ref="B6:B10"/>
    <mergeCell ref="C6:C10"/>
    <mergeCell ref="B11:B15"/>
    <mergeCell ref="C11:C15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Zeros="0" view="pageBreakPreview" zoomScale="65" zoomScaleNormal="75" zoomScaleSheetLayoutView="65" zoomScalePageLayoutView="0" workbookViewId="0" topLeftCell="A1">
      <selection activeCell="O9" sqref="O9"/>
    </sheetView>
  </sheetViews>
  <sheetFormatPr defaultColWidth="9.140625" defaultRowHeight="12.75"/>
  <cols>
    <col min="1" max="1" width="12.28125" style="48" customWidth="1"/>
    <col min="2" max="2" width="30.8515625" style="48" bestFit="1" customWidth="1"/>
    <col min="3" max="3" width="17.140625" style="48" bestFit="1" customWidth="1"/>
    <col min="4" max="4" width="14.7109375" style="48" bestFit="1" customWidth="1"/>
    <col min="5" max="5" width="10.8515625" style="48" bestFit="1" customWidth="1"/>
    <col min="6" max="6" width="8.57421875" style="48" bestFit="1" customWidth="1"/>
    <col min="7" max="7" width="3.8515625" style="48" bestFit="1" customWidth="1"/>
    <col min="8" max="8" width="5.140625" style="48" bestFit="1" customWidth="1"/>
    <col min="9" max="9" width="9.421875" style="48" bestFit="1" customWidth="1"/>
    <col min="10" max="10" width="14.00390625" style="54" bestFit="1" customWidth="1"/>
    <col min="11" max="11" width="15.140625" style="54" bestFit="1" customWidth="1"/>
    <col min="12" max="12" width="17.00390625" style="54" bestFit="1" customWidth="1"/>
    <col min="13" max="13" width="20.140625" style="54" bestFit="1" customWidth="1"/>
    <col min="14" max="14" width="14.8515625" style="48" bestFit="1" customWidth="1"/>
    <col min="15" max="15" width="4.140625" style="48" bestFit="1" customWidth="1"/>
    <col min="16" max="16" width="6.00390625" style="48" bestFit="1" customWidth="1"/>
    <col min="17" max="17" width="22.7109375" style="48" bestFit="1" customWidth="1"/>
    <col min="18" max="18" width="19.00390625" style="48" bestFit="1" customWidth="1"/>
    <col min="19" max="16384" width="9.140625" style="48" customWidth="1"/>
  </cols>
  <sheetData>
    <row r="1" spans="1:13" ht="15.75">
      <c r="A1" s="47"/>
      <c r="B1" s="47"/>
      <c r="E1" s="49"/>
      <c r="G1" s="49"/>
      <c r="H1" s="49"/>
      <c r="I1" s="49"/>
      <c r="J1" s="50"/>
      <c r="K1" s="50"/>
      <c r="L1" s="50"/>
      <c r="M1" s="50"/>
    </row>
    <row r="2" spans="1:13" ht="15.75">
      <c r="A2" s="47" t="s">
        <v>331</v>
      </c>
      <c r="B2" s="47"/>
      <c r="E2" s="49"/>
      <c r="G2" s="49"/>
      <c r="H2" s="49"/>
      <c r="I2" s="49"/>
      <c r="J2" s="50"/>
      <c r="K2" s="50"/>
      <c r="L2" s="50"/>
      <c r="M2" s="50"/>
    </row>
    <row r="3" spans="1:19" ht="15.75" customHeight="1" thickBot="1">
      <c r="A3" s="51"/>
      <c r="B3" s="51"/>
      <c r="E3" s="51"/>
      <c r="G3" s="51"/>
      <c r="H3" s="51"/>
      <c r="I3" s="49"/>
      <c r="J3" s="50"/>
      <c r="K3" s="50"/>
      <c r="L3" s="50"/>
      <c r="M3" s="50"/>
      <c r="S3" s="52"/>
    </row>
    <row r="4" spans="1:19" ht="31.5">
      <c r="A4" s="154" t="s">
        <v>285</v>
      </c>
      <c r="B4" s="156" t="s">
        <v>55</v>
      </c>
      <c r="C4" s="6" t="s">
        <v>286</v>
      </c>
      <c r="D4" s="6" t="s">
        <v>287</v>
      </c>
      <c r="E4" s="5" t="s">
        <v>43</v>
      </c>
      <c r="F4" s="5" t="s">
        <v>7</v>
      </c>
      <c r="G4" s="158" t="s">
        <v>288</v>
      </c>
      <c r="H4" s="158"/>
      <c r="I4" s="5" t="s">
        <v>56</v>
      </c>
      <c r="J4" s="7" t="s">
        <v>289</v>
      </c>
      <c r="K4" s="7" t="s">
        <v>44</v>
      </c>
      <c r="L4" s="7" t="s">
        <v>290</v>
      </c>
      <c r="M4" s="8" t="s">
        <v>291</v>
      </c>
      <c r="N4" s="158" t="s">
        <v>292</v>
      </c>
      <c r="O4" s="158"/>
      <c r="P4" s="158"/>
      <c r="Q4" s="5" t="s">
        <v>293</v>
      </c>
      <c r="R4" s="151" t="s">
        <v>45</v>
      </c>
      <c r="S4" s="53"/>
    </row>
    <row r="5" spans="1:19" ht="16.5" thickBot="1">
      <c r="A5" s="155"/>
      <c r="B5" s="157"/>
      <c r="C5" s="9" t="s">
        <v>57</v>
      </c>
      <c r="D5" s="10" t="s">
        <v>57</v>
      </c>
      <c r="E5" s="4" t="s">
        <v>46</v>
      </c>
      <c r="F5" s="4" t="s">
        <v>47</v>
      </c>
      <c r="G5" s="153" t="s">
        <v>48</v>
      </c>
      <c r="H5" s="153"/>
      <c r="I5" s="4" t="s">
        <v>49</v>
      </c>
      <c r="J5" s="11" t="s">
        <v>294</v>
      </c>
      <c r="K5" s="11" t="s">
        <v>50</v>
      </c>
      <c r="L5" s="11" t="s">
        <v>51</v>
      </c>
      <c r="M5" s="11" t="s">
        <v>49</v>
      </c>
      <c r="N5" s="153" t="s">
        <v>52</v>
      </c>
      <c r="O5" s="153" t="s">
        <v>52</v>
      </c>
      <c r="P5" s="153"/>
      <c r="Q5" s="4" t="s">
        <v>53</v>
      </c>
      <c r="R5" s="152"/>
      <c r="S5" s="53"/>
    </row>
    <row r="6" spans="1:18" ht="30" customHeight="1">
      <c r="A6" s="100" t="s">
        <v>58</v>
      </c>
      <c r="B6" s="101" t="s">
        <v>327</v>
      </c>
      <c r="C6" s="102">
        <f>'DP-5K.KLIMA'!D30/1000</f>
        <v>40</v>
      </c>
      <c r="D6" s="102">
        <f>'DP-5K.KLIMA'!E30/1000</f>
        <v>32</v>
      </c>
      <c r="E6" s="103">
        <v>40</v>
      </c>
      <c r="F6" s="104">
        <f>C6/380/1.732/0.8*1000</f>
        <v>75.96936915035857</v>
      </c>
      <c r="G6" s="105" t="s">
        <v>54</v>
      </c>
      <c r="H6" s="106">
        <v>125</v>
      </c>
      <c r="I6" s="107">
        <f>IF(O6&lt;6,(42),IF(O6&lt;10,(53),IF(O6&lt;16,(73),IF(O6&lt;25,(96),IF(O6&lt;35,(130),IF(O6&lt;50,(160),IF(O6&lt;70,(195),IF(O6&lt;95,(247)))))))))</f>
        <v>160</v>
      </c>
      <c r="J6" s="108">
        <v>0.85</v>
      </c>
      <c r="K6" s="108">
        <v>0.94</v>
      </c>
      <c r="L6" s="109">
        <f>J6*K6</f>
        <v>0.7989999999999999</v>
      </c>
      <c r="M6" s="109">
        <f>I6*L6</f>
        <v>127.83999999999999</v>
      </c>
      <c r="N6" s="110" t="s">
        <v>333</v>
      </c>
      <c r="O6" s="111">
        <v>35</v>
      </c>
      <c r="P6" s="112">
        <v>16</v>
      </c>
      <c r="Q6" s="113">
        <f>(D6*E6*100)/(56*O6*380*380)*1000</f>
        <v>0.4522584657131551</v>
      </c>
      <c r="R6" s="114" t="str">
        <f>CONCATENATE(ROUND(F6,0)," &lt; ",H6," &lt; ",(ROUND(M6,0)))</f>
        <v>76 &lt; 125 &lt; 128</v>
      </c>
    </row>
    <row r="7" spans="1:18" ht="30" customHeight="1">
      <c r="A7" s="100" t="s">
        <v>59</v>
      </c>
      <c r="B7" s="101" t="s">
        <v>326</v>
      </c>
      <c r="C7" s="102">
        <f>'DP-ZK.BAHÇE'!D23/1000</f>
        <v>27.5</v>
      </c>
      <c r="D7" s="102">
        <f>'DP-ZK.BAHÇE'!E23/1000</f>
        <v>22</v>
      </c>
      <c r="E7" s="103">
        <v>30</v>
      </c>
      <c r="F7" s="104">
        <f>C7/380/1.732/0.8*1000</f>
        <v>52.22894129087152</v>
      </c>
      <c r="G7" s="105" t="s">
        <v>54</v>
      </c>
      <c r="H7" s="106">
        <v>80</v>
      </c>
      <c r="I7" s="107">
        <f>IF(O7&lt;6,(42),IF(O7&lt;10,(53),IF(O7&lt;16,(73),IF(O7&lt;25,(96),IF(O7&lt;35,(130),IF(O7&lt;50,(160),IF(O7&lt;70,(195),IF(O7&lt;95,(247)))))))))</f>
        <v>160</v>
      </c>
      <c r="J7" s="108">
        <v>0.85</v>
      </c>
      <c r="K7" s="108">
        <v>0.94</v>
      </c>
      <c r="L7" s="109">
        <f>J7*K7</f>
        <v>0.7989999999999999</v>
      </c>
      <c r="M7" s="109">
        <f>I7*L7</f>
        <v>127.83999999999999</v>
      </c>
      <c r="N7" s="110" t="s">
        <v>333</v>
      </c>
      <c r="O7" s="111">
        <v>35</v>
      </c>
      <c r="P7" s="112">
        <v>16</v>
      </c>
      <c r="Q7" s="113">
        <f>(D7*E7*100)/(56*O7*380*380)*1000</f>
        <v>0.23319577138334557</v>
      </c>
      <c r="R7" s="114" t="str">
        <f>CONCATENATE(ROUND(F7,0)," &lt; ",H7," &lt; ",(ROUND(M7,0)))</f>
        <v>52 &lt; 80 &lt; 128</v>
      </c>
    </row>
    <row r="8" spans="1:18" ht="30" customHeight="1">
      <c r="A8" s="100" t="s">
        <v>60</v>
      </c>
      <c r="B8" s="101" t="s">
        <v>365</v>
      </c>
      <c r="C8" s="102">
        <f>'DP-ZK.GÜVENLİK_S'!D18/1000</f>
        <v>22.05</v>
      </c>
      <c r="D8" s="102">
        <f>'DP-ZK.GÜVENLİK_S'!E18/1000</f>
        <v>17.64</v>
      </c>
      <c r="E8" s="103">
        <v>45</v>
      </c>
      <c r="F8" s="104">
        <f>C8/380/1.732/0.8*1000</f>
        <v>41.87811474413516</v>
      </c>
      <c r="G8" s="105" t="s">
        <v>54</v>
      </c>
      <c r="H8" s="106">
        <v>80</v>
      </c>
      <c r="I8" s="107">
        <f>IF(O8&lt;6,(42),IF(O8&lt;10,(53),IF(O8&lt;16,(73),IF(O8&lt;25,(96),IF(O8&lt;35,(130),IF(O8&lt;50,(160),IF(O8&lt;70,(195),IF(O8&lt;95,(247)))))))))</f>
        <v>130</v>
      </c>
      <c r="J8" s="108">
        <v>0.85</v>
      </c>
      <c r="K8" s="108">
        <v>0.94</v>
      </c>
      <c r="L8" s="109">
        <f>J8*K8</f>
        <v>0.7989999999999999</v>
      </c>
      <c r="M8" s="109">
        <f>I8*L8</f>
        <v>103.86999999999999</v>
      </c>
      <c r="N8" s="110" t="s">
        <v>333</v>
      </c>
      <c r="O8" s="111">
        <v>25</v>
      </c>
      <c r="P8" s="112">
        <v>16</v>
      </c>
      <c r="Q8" s="113">
        <f>(D8*E8*100)/(56*O8*380*380)*1000</f>
        <v>0.3926592797783933</v>
      </c>
      <c r="R8" s="114" t="str">
        <f>CONCATENATE(ROUND(F8,0)," &lt; ",H8," &lt; ",(ROUND(M8,0)))</f>
        <v>42 &lt; 80 &lt; 104</v>
      </c>
    </row>
    <row r="9" spans="1:22" s="130" customFormat="1" ht="30" customHeight="1" thickBot="1">
      <c r="A9" s="121"/>
      <c r="B9" s="121" t="s">
        <v>344</v>
      </c>
      <c r="C9" s="122">
        <f>SUM(C6:C8)</f>
        <v>89.55</v>
      </c>
      <c r="D9" s="122">
        <f>SUM(D6:D8)</f>
        <v>71.64</v>
      </c>
      <c r="E9" s="123">
        <v>80</v>
      </c>
      <c r="F9" s="104">
        <f>C9/380/1.732/0.8*1000</f>
        <v>170.07642518536525</v>
      </c>
      <c r="G9" s="124" t="s">
        <v>54</v>
      </c>
      <c r="H9" s="125">
        <v>200</v>
      </c>
      <c r="I9" s="126">
        <v>305</v>
      </c>
      <c r="J9" s="126">
        <v>0.85</v>
      </c>
      <c r="K9" s="126">
        <v>0.94</v>
      </c>
      <c r="L9" s="127">
        <f>J9*K9</f>
        <v>0.7989999999999999</v>
      </c>
      <c r="M9" s="128">
        <f>I9*L9</f>
        <v>243.695</v>
      </c>
      <c r="N9" s="110" t="s">
        <v>333</v>
      </c>
      <c r="O9" s="111">
        <v>95</v>
      </c>
      <c r="P9" s="112">
        <v>50</v>
      </c>
      <c r="Q9" s="131">
        <f>(D9*E9*100)/(56*O9*380*380)*1000/3</f>
        <v>0.2486826484493783</v>
      </c>
      <c r="R9" s="129" t="str">
        <f>CONCATENATE(ROUND(F9,0)," &lt; ",H9," &lt; ",(ROUND(M9,0)))</f>
        <v>170 &lt; 200 &lt; 244</v>
      </c>
      <c r="S9" s="48"/>
      <c r="T9" s="48"/>
      <c r="U9" s="48"/>
      <c r="V9" s="48"/>
    </row>
  </sheetData>
  <sheetProtection/>
  <mergeCells count="7">
    <mergeCell ref="A4:A5"/>
    <mergeCell ref="B4:B5"/>
    <mergeCell ref="G4:H4"/>
    <mergeCell ref="N4:P4"/>
    <mergeCell ref="R4:R5"/>
    <mergeCell ref="G5:H5"/>
    <mergeCell ref="N5:P5"/>
  </mergeCells>
  <printOptions horizontalCentered="1"/>
  <pageMargins left="0.7480314960629921" right="0.5118110236220472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showZeros="0" view="pageBreakPreview" zoomScale="85" zoomScaleNormal="75" zoomScaleSheetLayoutView="85" zoomScalePageLayoutView="0" workbookViewId="0" topLeftCell="A1">
      <selection activeCell="Q44" sqref="Q44"/>
    </sheetView>
  </sheetViews>
  <sheetFormatPr defaultColWidth="9.140625" defaultRowHeight="12.75"/>
  <cols>
    <col min="1" max="1" width="12.28125" style="48" customWidth="1"/>
    <col min="2" max="2" width="30.8515625" style="48" bestFit="1" customWidth="1"/>
    <col min="3" max="3" width="17.140625" style="48" bestFit="1" customWidth="1"/>
    <col min="4" max="4" width="14.7109375" style="48" bestFit="1" customWidth="1"/>
    <col min="5" max="5" width="10.8515625" style="48" bestFit="1" customWidth="1"/>
    <col min="6" max="6" width="8.7109375" style="48" bestFit="1" customWidth="1"/>
    <col min="7" max="7" width="3.8515625" style="48" bestFit="1" customWidth="1"/>
    <col min="8" max="8" width="6.57421875" style="48" bestFit="1" customWidth="1"/>
    <col min="9" max="9" width="9.421875" style="48" bestFit="1" customWidth="1"/>
    <col min="10" max="10" width="14.00390625" style="54" bestFit="1" customWidth="1"/>
    <col min="11" max="11" width="15.140625" style="54" bestFit="1" customWidth="1"/>
    <col min="12" max="12" width="17.00390625" style="54" bestFit="1" customWidth="1"/>
    <col min="13" max="13" width="20.140625" style="54" bestFit="1" customWidth="1"/>
    <col min="14" max="14" width="14.8515625" style="48" bestFit="1" customWidth="1"/>
    <col min="15" max="15" width="5.421875" style="48" bestFit="1" customWidth="1"/>
    <col min="16" max="16" width="6.00390625" style="48" bestFit="1" customWidth="1"/>
    <col min="17" max="17" width="22.7109375" style="48" bestFit="1" customWidth="1"/>
    <col min="18" max="18" width="19.00390625" style="48" bestFit="1" customWidth="1"/>
    <col min="19" max="16384" width="9.140625" style="48" customWidth="1"/>
  </cols>
  <sheetData>
    <row r="1" spans="1:13" ht="15.75">
      <c r="A1" s="47"/>
      <c r="B1" s="47"/>
      <c r="E1" s="49"/>
      <c r="G1" s="49"/>
      <c r="H1" s="49"/>
      <c r="I1" s="49"/>
      <c r="J1" s="50"/>
      <c r="K1" s="50"/>
      <c r="L1" s="50"/>
      <c r="M1" s="50"/>
    </row>
    <row r="2" spans="1:13" ht="15.75">
      <c r="A2" s="47" t="s">
        <v>310</v>
      </c>
      <c r="B2" s="47"/>
      <c r="E2" s="49"/>
      <c r="G2" s="49"/>
      <c r="H2" s="49"/>
      <c r="I2" s="49"/>
      <c r="J2" s="50"/>
      <c r="K2" s="50"/>
      <c r="L2" s="50"/>
      <c r="M2" s="50"/>
    </row>
    <row r="3" spans="1:19" ht="15.75" customHeight="1" thickBot="1">
      <c r="A3" s="51"/>
      <c r="B3" s="51"/>
      <c r="E3" s="51"/>
      <c r="G3" s="51"/>
      <c r="H3" s="51"/>
      <c r="I3" s="49"/>
      <c r="J3" s="50"/>
      <c r="K3" s="50"/>
      <c r="L3" s="50"/>
      <c r="M3" s="50"/>
      <c r="S3" s="52"/>
    </row>
    <row r="4" spans="1:19" ht="31.5">
      <c r="A4" s="154" t="s">
        <v>285</v>
      </c>
      <c r="B4" s="156" t="s">
        <v>55</v>
      </c>
      <c r="C4" s="6" t="s">
        <v>286</v>
      </c>
      <c r="D4" s="6" t="s">
        <v>287</v>
      </c>
      <c r="E4" s="5" t="s">
        <v>43</v>
      </c>
      <c r="F4" s="5" t="s">
        <v>7</v>
      </c>
      <c r="G4" s="158" t="s">
        <v>288</v>
      </c>
      <c r="H4" s="158"/>
      <c r="I4" s="5" t="s">
        <v>56</v>
      </c>
      <c r="J4" s="7" t="s">
        <v>289</v>
      </c>
      <c r="K4" s="7" t="s">
        <v>44</v>
      </c>
      <c r="L4" s="7" t="s">
        <v>290</v>
      </c>
      <c r="M4" s="8" t="s">
        <v>291</v>
      </c>
      <c r="N4" s="158" t="s">
        <v>292</v>
      </c>
      <c r="O4" s="158"/>
      <c r="P4" s="158"/>
      <c r="Q4" s="5" t="s">
        <v>293</v>
      </c>
      <c r="R4" s="151" t="s">
        <v>45</v>
      </c>
      <c r="S4" s="53"/>
    </row>
    <row r="5" spans="1:19" ht="16.5" thickBot="1">
      <c r="A5" s="155"/>
      <c r="B5" s="157"/>
      <c r="C5" s="9" t="s">
        <v>57</v>
      </c>
      <c r="D5" s="10" t="s">
        <v>57</v>
      </c>
      <c r="E5" s="4" t="s">
        <v>46</v>
      </c>
      <c r="F5" s="4" t="s">
        <v>47</v>
      </c>
      <c r="G5" s="153" t="s">
        <v>48</v>
      </c>
      <c r="H5" s="153"/>
      <c r="I5" s="4" t="s">
        <v>49</v>
      </c>
      <c r="J5" s="11" t="s">
        <v>294</v>
      </c>
      <c r="K5" s="11" t="s">
        <v>50</v>
      </c>
      <c r="L5" s="11" t="s">
        <v>51</v>
      </c>
      <c r="M5" s="11" t="s">
        <v>49</v>
      </c>
      <c r="N5" s="153" t="s">
        <v>52</v>
      </c>
      <c r="O5" s="153" t="s">
        <v>52</v>
      </c>
      <c r="P5" s="153"/>
      <c r="Q5" s="4" t="s">
        <v>53</v>
      </c>
      <c r="R5" s="152"/>
      <c r="S5" s="53"/>
    </row>
    <row r="6" spans="1:18" ht="30" customHeight="1">
      <c r="A6" s="100" t="s">
        <v>300</v>
      </c>
      <c r="B6" s="101" t="s">
        <v>307</v>
      </c>
      <c r="C6" s="102">
        <f>'4K-UPS-UDP PANOSU'!C10</f>
        <v>26.1</v>
      </c>
      <c r="D6" s="102">
        <f>'4K-UPS-UDP PANOSU'!D10</f>
        <v>13.05</v>
      </c>
      <c r="E6" s="103">
        <v>55</v>
      </c>
      <c r="F6" s="104">
        <f aca="true" t="shared" si="0" ref="F6:F12">C6/380/1.732/0.8*1000</f>
        <v>49.57001337060897</v>
      </c>
      <c r="G6" s="105" t="s">
        <v>54</v>
      </c>
      <c r="H6" s="106">
        <v>63</v>
      </c>
      <c r="I6" s="107">
        <f aca="true" t="shared" si="1" ref="I6:I12">IF(O6&lt;6,(42),IF(O6&lt;10,(53),IF(O6&lt;16,(73),IF(O6&lt;25,(96),IF(O6&lt;35,(130),IF(O6&lt;50,(160),IF(O6&lt;70,(195),IF(O6&lt;95,(247)))))))))</f>
        <v>96</v>
      </c>
      <c r="J6" s="108">
        <v>0.85</v>
      </c>
      <c r="K6" s="108">
        <v>0.94</v>
      </c>
      <c r="L6" s="109">
        <f aca="true" t="shared" si="2" ref="L6:L14">J6*K6</f>
        <v>0.7989999999999999</v>
      </c>
      <c r="M6" s="109">
        <f aca="true" t="shared" si="3" ref="M6:M14">I6*L6</f>
        <v>76.704</v>
      </c>
      <c r="N6" s="110" t="s">
        <v>284</v>
      </c>
      <c r="O6" s="111">
        <v>16</v>
      </c>
      <c r="P6" s="112">
        <f aca="true" t="shared" si="4" ref="P6:P12">IF(O6&lt;25,($A$1),(IF(O6&lt;50,("+16"),IF(O6&lt;70,("+25"),IF(O6&lt;95,("+35"),IF(O6&lt;120,("+50"),IF(O6&lt;185,("+70"),IF(O6&lt;240,("+95")))))))))</f>
        <v>0</v>
      </c>
      <c r="Q6" s="113">
        <f aca="true" t="shared" si="5" ref="Q6:Q12">(D6*E6*100)/(56*O6*380*380)*1000</f>
        <v>0.554750878017412</v>
      </c>
      <c r="R6" s="114" t="str">
        <f aca="true" t="shared" si="6" ref="R6:R14">CONCATENATE(ROUND(F6,0)," &lt; ",H6," &lt; ",(ROUND(M6,0)))</f>
        <v>50 &lt; 63 &lt; 77</v>
      </c>
    </row>
    <row r="7" spans="1:18" ht="30" customHeight="1">
      <c r="A7" s="100" t="s">
        <v>301</v>
      </c>
      <c r="B7" s="101" t="s">
        <v>160</v>
      </c>
      <c r="C7" s="102">
        <f>'UP-1K.01'!D25/1000</f>
        <v>9</v>
      </c>
      <c r="D7" s="102">
        <f>'UP-1K.01'!E25/1000</f>
        <v>4.5</v>
      </c>
      <c r="E7" s="103">
        <v>30</v>
      </c>
      <c r="F7" s="104">
        <f t="shared" si="0"/>
        <v>17.09310805883068</v>
      </c>
      <c r="G7" s="105" t="s">
        <v>54</v>
      </c>
      <c r="H7" s="106">
        <v>40</v>
      </c>
      <c r="I7" s="107">
        <f t="shared" si="1"/>
        <v>53</v>
      </c>
      <c r="J7" s="108">
        <v>0.85</v>
      </c>
      <c r="K7" s="108">
        <v>0.94</v>
      </c>
      <c r="L7" s="109">
        <f t="shared" si="2"/>
        <v>0.7989999999999999</v>
      </c>
      <c r="M7" s="109">
        <f t="shared" si="3"/>
        <v>42.346999999999994</v>
      </c>
      <c r="N7" s="110" t="s">
        <v>284</v>
      </c>
      <c r="O7" s="111">
        <v>6</v>
      </c>
      <c r="P7" s="112">
        <f t="shared" si="4"/>
        <v>0</v>
      </c>
      <c r="Q7" s="113">
        <f t="shared" si="5"/>
        <v>0.2782449544914919</v>
      </c>
      <c r="R7" s="114" t="str">
        <f t="shared" si="6"/>
        <v>17 &lt; 40 &lt; 42</v>
      </c>
    </row>
    <row r="8" spans="1:18" ht="30" customHeight="1">
      <c r="A8" s="100" t="s">
        <v>302</v>
      </c>
      <c r="B8" s="101" t="s">
        <v>157</v>
      </c>
      <c r="C8" s="102">
        <f>'UP-2K.01'!D29/1000</f>
        <v>14.3</v>
      </c>
      <c r="D8" s="102">
        <f>'UP-2K.01'!E29/1000</f>
        <v>7.15</v>
      </c>
      <c r="E8" s="103">
        <v>35</v>
      </c>
      <c r="F8" s="104">
        <f t="shared" si="0"/>
        <v>27.159049471253194</v>
      </c>
      <c r="G8" s="105" t="s">
        <v>54</v>
      </c>
      <c r="H8" s="106">
        <v>50</v>
      </c>
      <c r="I8" s="107">
        <f t="shared" si="1"/>
        <v>73</v>
      </c>
      <c r="J8" s="108">
        <v>0.85</v>
      </c>
      <c r="K8" s="108">
        <v>0.94</v>
      </c>
      <c r="L8" s="109">
        <f t="shared" si="2"/>
        <v>0.7989999999999999</v>
      </c>
      <c r="M8" s="109">
        <f t="shared" si="3"/>
        <v>58.327</v>
      </c>
      <c r="N8" s="110" t="s">
        <v>284</v>
      </c>
      <c r="O8" s="111">
        <v>10</v>
      </c>
      <c r="P8" s="112">
        <f t="shared" si="4"/>
        <v>0</v>
      </c>
      <c r="Q8" s="113">
        <f t="shared" si="5"/>
        <v>0.30947022160664817</v>
      </c>
      <c r="R8" s="114" t="str">
        <f t="shared" si="6"/>
        <v>27 &lt; 50 &lt; 58</v>
      </c>
    </row>
    <row r="9" spans="1:18" ht="30" customHeight="1">
      <c r="A9" s="100" t="s">
        <v>303</v>
      </c>
      <c r="B9" s="101" t="s">
        <v>312</v>
      </c>
      <c r="C9" s="102">
        <f>'UP-3K.01 '!D32/1000</f>
        <v>14.4</v>
      </c>
      <c r="D9" s="102">
        <f>'UP-3K.01 '!E32/1000</f>
        <v>7.2</v>
      </c>
      <c r="E9" s="103">
        <v>40</v>
      </c>
      <c r="F9" s="104">
        <f>C9/380/1.732/0.8*1000</f>
        <v>27.34897289412909</v>
      </c>
      <c r="G9" s="105" t="s">
        <v>54</v>
      </c>
      <c r="H9" s="106">
        <v>50</v>
      </c>
      <c r="I9" s="107">
        <f>IF(O9&lt;6,(42),IF(O9&lt;10,(53),IF(O9&lt;16,(73),IF(O9&lt;25,(96),IF(O9&lt;35,(130),IF(O9&lt;50,(160),IF(O9&lt;70,(195),IF(O9&lt;95,(247)))))))))</f>
        <v>73</v>
      </c>
      <c r="J9" s="108">
        <v>0.85</v>
      </c>
      <c r="K9" s="108">
        <v>0.94</v>
      </c>
      <c r="L9" s="109">
        <f>J9*K9</f>
        <v>0.7989999999999999</v>
      </c>
      <c r="M9" s="109">
        <f>I9*L9</f>
        <v>58.327</v>
      </c>
      <c r="N9" s="110" t="s">
        <v>284</v>
      </c>
      <c r="O9" s="111">
        <v>10</v>
      </c>
      <c r="P9" s="112">
        <f>IF(O9&lt;25,($A$1),(IF(O9&lt;50,("+16"),IF(O9&lt;70,("+25"),IF(O9&lt;95,("+35"),IF(O9&lt;120,("+50"),IF(O9&lt;185,("+70"),IF(O9&lt;240,("+95")))))))))</f>
        <v>0</v>
      </c>
      <c r="Q9" s="113">
        <f>(D9*E9*100)/(56*O9*380*380)*1000</f>
        <v>0.3561535417491096</v>
      </c>
      <c r="R9" s="114" t="str">
        <f>CONCATENATE(ROUND(F9,0)," &lt; ",H9," &lt; ",(ROUND(M9,0)))</f>
        <v>27 &lt; 50 &lt; 58</v>
      </c>
    </row>
    <row r="10" spans="1:18" ht="30" customHeight="1">
      <c r="A10" s="100" t="s">
        <v>304</v>
      </c>
      <c r="B10" s="101" t="s">
        <v>166</v>
      </c>
      <c r="C10" s="102">
        <f>'UP-4K.01'!D40/1000</f>
        <v>20.7</v>
      </c>
      <c r="D10" s="102">
        <f>'UP-4K.01'!E40/1000</f>
        <v>10.35</v>
      </c>
      <c r="E10" s="103">
        <v>45</v>
      </c>
      <c r="F10" s="104">
        <f>C10/380/1.732/0.8*1000</f>
        <v>39.31414853531056</v>
      </c>
      <c r="G10" s="105" t="s">
        <v>54</v>
      </c>
      <c r="H10" s="106">
        <v>63</v>
      </c>
      <c r="I10" s="107">
        <f>IF(O10&lt;6,(42),IF(O10&lt;10,(53),IF(O10&lt;16,(73),IF(O10&lt;25,(96),IF(O10&lt;35,(130),IF(O10&lt;50,(160),IF(O10&lt;70,(195),IF(O10&lt;95,(247)))))))))</f>
        <v>96</v>
      </c>
      <c r="J10" s="108">
        <v>0.85</v>
      </c>
      <c r="K10" s="108">
        <v>0.94</v>
      </c>
      <c r="L10" s="109">
        <f>J10*K10</f>
        <v>0.7989999999999999</v>
      </c>
      <c r="M10" s="109">
        <f>I10*L10</f>
        <v>76.704</v>
      </c>
      <c r="N10" s="110" t="s">
        <v>284</v>
      </c>
      <c r="O10" s="111">
        <v>16</v>
      </c>
      <c r="P10" s="112">
        <f>IF(O10&lt;25,($A$1),(IF(O10&lt;50,("+16"),IF(O10&lt;70,("+25"),IF(O10&lt;95,("+35"),IF(O10&lt;120,("+50"),IF(O10&lt;185,("+70"),IF(O10&lt;240,("+95")))))))))</f>
        <v>0</v>
      </c>
      <c r="Q10" s="113">
        <f>(D10*E10*100)/(56*O10*380*380)*1000</f>
        <v>0.35997940987336763</v>
      </c>
      <c r="R10" s="114" t="str">
        <f>CONCATENATE(ROUND(F10,0)," &lt; ",H10," &lt; ",(ROUND(M10,0)))</f>
        <v>39 &lt; 63 &lt; 77</v>
      </c>
    </row>
    <row r="11" spans="1:18" ht="30" customHeight="1">
      <c r="A11" s="100" t="s">
        <v>305</v>
      </c>
      <c r="B11" s="101" t="s">
        <v>169</v>
      </c>
      <c r="C11" s="102">
        <f>'UP-5K.01'!D34/1000</f>
        <v>17.7</v>
      </c>
      <c r="D11" s="102">
        <f>'UP-5K.01'!E34/1000</f>
        <v>8.85</v>
      </c>
      <c r="E11" s="103">
        <v>50</v>
      </c>
      <c r="F11" s="104">
        <f>C11/380/1.732/0.8*1000</f>
        <v>33.616445849033674</v>
      </c>
      <c r="G11" s="105" t="s">
        <v>54</v>
      </c>
      <c r="H11" s="106">
        <v>50</v>
      </c>
      <c r="I11" s="107">
        <f>IF(O11&lt;6,(42),IF(O11&lt;10,(53),IF(O11&lt;16,(73),IF(O11&lt;25,(96),IF(O11&lt;35,(130),IF(O11&lt;50,(160),IF(O11&lt;70,(195),IF(O11&lt;95,(247)))))))))</f>
        <v>73</v>
      </c>
      <c r="J11" s="108">
        <v>0.85</v>
      </c>
      <c r="K11" s="108">
        <v>0.94</v>
      </c>
      <c r="L11" s="109">
        <f>J11*K11</f>
        <v>0.7989999999999999</v>
      </c>
      <c r="M11" s="109">
        <f>I11*L11</f>
        <v>58.327</v>
      </c>
      <c r="N11" s="110" t="s">
        <v>284</v>
      </c>
      <c r="O11" s="111">
        <v>10</v>
      </c>
      <c r="P11" s="112">
        <f>IF(O11&lt;25,($A$1),(IF(O11&lt;50,("+16"),IF(O11&lt;70,("+25"),IF(O11&lt;95,("+35"),IF(O11&lt;120,("+50"),IF(O11&lt;185,("+70"),IF(O11&lt;240,("+95")))))))))</f>
        <v>0</v>
      </c>
      <c r="Q11" s="113">
        <f>(D11*E11*100)/(56*O11*380*380)*1000</f>
        <v>0.5472150771666007</v>
      </c>
      <c r="R11" s="114" t="str">
        <f>CONCATENATE(ROUND(F11,0)," &lt; ",H11," &lt; ",(ROUND(M11,0)))</f>
        <v>34 &lt; 50 &lt; 58</v>
      </c>
    </row>
    <row r="12" spans="1:18" ht="30" customHeight="1">
      <c r="A12" s="100" t="s">
        <v>306</v>
      </c>
      <c r="B12" s="101" t="s">
        <v>313</v>
      </c>
      <c r="C12" s="102">
        <f>'UP-6K.01'!D36/1000</f>
        <v>19.2</v>
      </c>
      <c r="D12" s="102">
        <f>'UP-6K.01'!E36/1000</f>
        <v>11.52</v>
      </c>
      <c r="E12" s="103">
        <v>55</v>
      </c>
      <c r="F12" s="104">
        <f t="shared" si="0"/>
        <v>36.46529719217211</v>
      </c>
      <c r="G12" s="105" t="s">
        <v>54</v>
      </c>
      <c r="H12" s="106">
        <v>50</v>
      </c>
      <c r="I12" s="107">
        <f t="shared" si="1"/>
        <v>73</v>
      </c>
      <c r="J12" s="108">
        <v>0.85</v>
      </c>
      <c r="K12" s="108">
        <v>0.94</v>
      </c>
      <c r="L12" s="109">
        <f t="shared" si="2"/>
        <v>0.7989999999999999</v>
      </c>
      <c r="M12" s="109">
        <f t="shared" si="3"/>
        <v>58.327</v>
      </c>
      <c r="N12" s="110" t="s">
        <v>284</v>
      </c>
      <c r="O12" s="111">
        <v>10</v>
      </c>
      <c r="P12" s="112">
        <f t="shared" si="4"/>
        <v>0</v>
      </c>
      <c r="Q12" s="113">
        <f t="shared" si="5"/>
        <v>0.7835377918480412</v>
      </c>
      <c r="R12" s="114" t="str">
        <f t="shared" si="6"/>
        <v>36 &lt; 50 &lt; 58</v>
      </c>
    </row>
    <row r="13" spans="1:22" s="130" customFormat="1" ht="30" customHeight="1" thickBot="1">
      <c r="A13" s="121"/>
      <c r="B13" s="121" t="s">
        <v>345</v>
      </c>
      <c r="C13" s="122">
        <f>SUM(C5:C12)</f>
        <v>121.4</v>
      </c>
      <c r="D13" s="122">
        <f>SUM(D5:D12)</f>
        <v>62.620000000000005</v>
      </c>
      <c r="E13" s="123"/>
      <c r="F13" s="132"/>
      <c r="G13" s="124"/>
      <c r="H13" s="125"/>
      <c r="I13" s="126"/>
      <c r="J13" s="126"/>
      <c r="K13" s="126"/>
      <c r="L13" s="127">
        <f>J13*K13</f>
        <v>0</v>
      </c>
      <c r="M13" s="128">
        <f>I13*L13</f>
        <v>0</v>
      </c>
      <c r="N13" s="133"/>
      <c r="O13" s="134"/>
      <c r="P13" s="135"/>
      <c r="Q13" s="131"/>
      <c r="R13" s="129"/>
      <c r="S13" s="48"/>
      <c r="T13" s="48"/>
      <c r="U13" s="48"/>
      <c r="V13" s="48"/>
    </row>
    <row r="14" spans="1:22" s="130" customFormat="1" ht="30" customHeight="1" thickBot="1">
      <c r="A14" s="121"/>
      <c r="B14" s="121" t="s">
        <v>345</v>
      </c>
      <c r="C14" s="122"/>
      <c r="D14" s="122">
        <v>37.95</v>
      </c>
      <c r="E14" s="136">
        <v>70</v>
      </c>
      <c r="F14" s="137">
        <f>D14/380/1.732/0.8*1000</f>
        <v>72.0759389814027</v>
      </c>
      <c r="G14" s="138" t="s">
        <v>54</v>
      </c>
      <c r="H14" s="125">
        <v>100</v>
      </c>
      <c r="I14" s="126">
        <v>130</v>
      </c>
      <c r="J14" s="126">
        <v>0.85</v>
      </c>
      <c r="K14" s="126">
        <v>0.94</v>
      </c>
      <c r="L14" s="127">
        <f t="shared" si="2"/>
        <v>0.7989999999999999</v>
      </c>
      <c r="M14" s="139">
        <f t="shared" si="3"/>
        <v>103.86999999999999</v>
      </c>
      <c r="N14" s="140" t="s">
        <v>333</v>
      </c>
      <c r="O14" s="141">
        <v>25</v>
      </c>
      <c r="P14" s="142">
        <v>16</v>
      </c>
      <c r="Q14" s="143">
        <f>(D14*E14*100)/(56*O14*380*380)*1000/3</f>
        <v>0.4380193905817174</v>
      </c>
      <c r="R14" s="144" t="str">
        <f t="shared" si="6"/>
        <v>72 &lt; 100 &lt; 104</v>
      </c>
      <c r="S14" s="48"/>
      <c r="T14" s="48"/>
      <c r="U14" s="48"/>
      <c r="V14" s="48"/>
    </row>
    <row r="16" spans="2:12" ht="15">
      <c r="B16" s="145"/>
      <c r="C16" s="145"/>
      <c r="D16" s="145"/>
      <c r="E16" s="145"/>
      <c r="F16" s="145"/>
      <c r="G16" s="145"/>
      <c r="H16" s="145"/>
      <c r="I16" s="145"/>
      <c r="J16" s="145"/>
      <c r="K16" s="146"/>
      <c r="L16" s="146"/>
    </row>
    <row r="17" spans="2:12" ht="26.25">
      <c r="B17" s="145"/>
      <c r="C17" s="83" t="s">
        <v>347</v>
      </c>
      <c r="D17" s="84"/>
      <c r="E17" s="84"/>
      <c r="F17" s="84"/>
      <c r="G17" s="84"/>
      <c r="H17" s="85"/>
      <c r="I17" s="84"/>
      <c r="J17" s="84"/>
      <c r="K17" s="84"/>
      <c r="L17" s="147"/>
    </row>
    <row r="18" spans="2:12" ht="15">
      <c r="B18" s="145"/>
      <c r="C18" s="86" t="s">
        <v>348</v>
      </c>
      <c r="D18" s="86"/>
      <c r="E18" s="86"/>
      <c r="F18" s="87"/>
      <c r="G18" s="88" t="s">
        <v>349</v>
      </c>
      <c r="H18" s="89">
        <f>SUM(D13)</f>
        <v>62.620000000000005</v>
      </c>
      <c r="I18" s="86" t="s">
        <v>350</v>
      </c>
      <c r="J18" s="86"/>
      <c r="K18" s="84"/>
      <c r="L18" s="146"/>
    </row>
    <row r="19" spans="2:12" ht="15">
      <c r="B19" s="145"/>
      <c r="C19" s="86" t="s">
        <v>356</v>
      </c>
      <c r="D19" s="86"/>
      <c r="E19" s="86"/>
      <c r="F19" s="87"/>
      <c r="G19" s="88" t="s">
        <v>349</v>
      </c>
      <c r="H19" s="89">
        <v>0.6</v>
      </c>
      <c r="I19" s="86"/>
      <c r="J19" s="86"/>
      <c r="K19" s="84"/>
      <c r="L19" s="146"/>
    </row>
    <row r="20" spans="2:12" ht="15">
      <c r="B20" s="145"/>
      <c r="C20" s="86" t="s">
        <v>351</v>
      </c>
      <c r="D20" s="86"/>
      <c r="E20" s="86"/>
      <c r="F20" s="87"/>
      <c r="G20" s="88" t="s">
        <v>349</v>
      </c>
      <c r="H20" s="89">
        <v>0.99</v>
      </c>
      <c r="I20" s="86"/>
      <c r="J20" s="86"/>
      <c r="K20" s="84"/>
      <c r="L20" s="146"/>
    </row>
    <row r="21" spans="2:12" ht="15">
      <c r="B21" s="145"/>
      <c r="C21" s="86" t="s">
        <v>352</v>
      </c>
      <c r="D21" s="86"/>
      <c r="E21" s="86"/>
      <c r="F21" s="87"/>
      <c r="G21" s="88" t="s">
        <v>349</v>
      </c>
      <c r="H21" s="89">
        <f>H18*H19/H20</f>
        <v>37.95151515151515</v>
      </c>
      <c r="I21" s="86" t="s">
        <v>353</v>
      </c>
      <c r="J21" s="86"/>
      <c r="K21" s="84"/>
      <c r="L21" s="146"/>
    </row>
    <row r="22" spans="2:12" ht="15">
      <c r="B22" s="145"/>
      <c r="C22" s="86"/>
      <c r="D22" s="86"/>
      <c r="E22" s="86"/>
      <c r="F22" s="87"/>
      <c r="G22" s="86"/>
      <c r="H22" s="90"/>
      <c r="I22" s="87"/>
      <c r="J22" s="86"/>
      <c r="K22" s="84"/>
      <c r="L22" s="146"/>
    </row>
    <row r="23" spans="2:12" ht="15">
      <c r="B23" s="145"/>
      <c r="C23" s="86"/>
      <c r="D23" s="86"/>
      <c r="E23" s="86"/>
      <c r="F23" s="91"/>
      <c r="G23" s="92"/>
      <c r="H23" s="93"/>
      <c r="I23" s="87"/>
      <c r="J23" s="86"/>
      <c r="K23" s="84"/>
      <c r="L23" s="146"/>
    </row>
    <row r="24" spans="2:12" ht="15">
      <c r="B24" s="145"/>
      <c r="C24" s="94" t="s">
        <v>357</v>
      </c>
      <c r="D24" s="94"/>
      <c r="E24" s="94"/>
      <c r="F24" s="95"/>
      <c r="G24" s="96" t="s">
        <v>354</v>
      </c>
      <c r="H24" s="97"/>
      <c r="I24" s="97" t="s">
        <v>358</v>
      </c>
      <c r="J24" s="98" t="s">
        <v>355</v>
      </c>
      <c r="K24" s="99"/>
      <c r="L24" s="146"/>
    </row>
    <row r="25" spans="2:12" ht="15">
      <c r="B25" s="145"/>
      <c r="C25" s="145"/>
      <c r="D25" s="145"/>
      <c r="E25" s="145"/>
      <c r="F25" s="145"/>
      <c r="G25" s="145"/>
      <c r="H25" s="145"/>
      <c r="I25" s="145"/>
      <c r="J25" s="145"/>
      <c r="K25" s="146"/>
      <c r="L25" s="146"/>
    </row>
  </sheetData>
  <sheetProtection/>
  <mergeCells count="7">
    <mergeCell ref="A4:A5"/>
    <mergeCell ref="B4:B5"/>
    <mergeCell ref="G4:H4"/>
    <mergeCell ref="N4:P4"/>
    <mergeCell ref="R4:R5"/>
    <mergeCell ref="G5:H5"/>
    <mergeCell ref="N5:P5"/>
  </mergeCells>
  <printOptions horizontalCentered="1"/>
  <pageMargins left="0.7480314960629921" right="0.5118110236220472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showZeros="0" view="pageBreakPreview" zoomScale="65" zoomScaleNormal="75" zoomScaleSheetLayoutView="65" zoomScalePageLayoutView="0" workbookViewId="0" topLeftCell="A1">
      <selection activeCell="F29" sqref="F29"/>
    </sheetView>
  </sheetViews>
  <sheetFormatPr defaultColWidth="9.140625" defaultRowHeight="12.75"/>
  <cols>
    <col min="1" max="1" width="12.28125" style="48" customWidth="1"/>
    <col min="2" max="2" width="30.8515625" style="48" bestFit="1" customWidth="1"/>
    <col min="3" max="3" width="17.140625" style="48" bestFit="1" customWidth="1"/>
    <col min="4" max="4" width="14.7109375" style="48" bestFit="1" customWidth="1"/>
    <col min="5" max="5" width="10.8515625" style="48" bestFit="1" customWidth="1"/>
    <col min="6" max="6" width="8.57421875" style="48" bestFit="1" customWidth="1"/>
    <col min="7" max="7" width="3.8515625" style="48" bestFit="1" customWidth="1"/>
    <col min="8" max="8" width="5.140625" style="48" bestFit="1" customWidth="1"/>
    <col min="9" max="9" width="9.421875" style="48" bestFit="1" customWidth="1"/>
    <col min="10" max="10" width="14.00390625" style="54" bestFit="1" customWidth="1"/>
    <col min="11" max="11" width="15.140625" style="54" bestFit="1" customWidth="1"/>
    <col min="12" max="12" width="17.00390625" style="54" bestFit="1" customWidth="1"/>
    <col min="13" max="13" width="20.140625" style="54" bestFit="1" customWidth="1"/>
    <col min="14" max="14" width="14.8515625" style="48" bestFit="1" customWidth="1"/>
    <col min="15" max="15" width="4.140625" style="48" bestFit="1" customWidth="1"/>
    <col min="16" max="16" width="6.00390625" style="48" bestFit="1" customWidth="1"/>
    <col min="17" max="17" width="22.7109375" style="48" bestFit="1" customWidth="1"/>
    <col min="18" max="18" width="19.00390625" style="48" bestFit="1" customWidth="1"/>
    <col min="19" max="16384" width="9.140625" style="48" customWidth="1"/>
  </cols>
  <sheetData>
    <row r="1" spans="1:13" ht="15.75">
      <c r="A1" s="47"/>
      <c r="B1" s="47"/>
      <c r="E1" s="49"/>
      <c r="G1" s="49"/>
      <c r="H1" s="49"/>
      <c r="I1" s="49"/>
      <c r="J1" s="50"/>
      <c r="K1" s="50"/>
      <c r="L1" s="50"/>
      <c r="M1" s="50"/>
    </row>
    <row r="2" spans="1:13" ht="15.75">
      <c r="A2" s="47" t="s">
        <v>311</v>
      </c>
      <c r="B2" s="47"/>
      <c r="E2" s="49"/>
      <c r="G2" s="49"/>
      <c r="H2" s="49"/>
      <c r="I2" s="49"/>
      <c r="J2" s="50"/>
      <c r="K2" s="50"/>
      <c r="L2" s="50"/>
      <c r="M2" s="50"/>
    </row>
    <row r="3" spans="1:19" ht="15.75" customHeight="1" thickBot="1">
      <c r="A3" s="51"/>
      <c r="B3" s="51"/>
      <c r="E3" s="51"/>
      <c r="G3" s="51"/>
      <c r="H3" s="51"/>
      <c r="I3" s="49"/>
      <c r="J3" s="50"/>
      <c r="K3" s="50"/>
      <c r="L3" s="50"/>
      <c r="M3" s="50"/>
      <c r="S3" s="52"/>
    </row>
    <row r="4" spans="1:19" ht="31.5">
      <c r="A4" s="154" t="s">
        <v>285</v>
      </c>
      <c r="B4" s="156" t="s">
        <v>55</v>
      </c>
      <c r="C4" s="6" t="s">
        <v>286</v>
      </c>
      <c r="D4" s="6" t="s">
        <v>287</v>
      </c>
      <c r="E4" s="5" t="s">
        <v>43</v>
      </c>
      <c r="F4" s="5" t="s">
        <v>7</v>
      </c>
      <c r="G4" s="158" t="s">
        <v>288</v>
      </c>
      <c r="H4" s="158"/>
      <c r="I4" s="5" t="s">
        <v>56</v>
      </c>
      <c r="J4" s="7" t="s">
        <v>289</v>
      </c>
      <c r="K4" s="7" t="s">
        <v>44</v>
      </c>
      <c r="L4" s="7" t="s">
        <v>290</v>
      </c>
      <c r="M4" s="8" t="s">
        <v>291</v>
      </c>
      <c r="N4" s="158" t="s">
        <v>292</v>
      </c>
      <c r="O4" s="158"/>
      <c r="P4" s="158"/>
      <c r="Q4" s="5" t="s">
        <v>293</v>
      </c>
      <c r="R4" s="151" t="s">
        <v>45</v>
      </c>
      <c r="S4" s="53"/>
    </row>
    <row r="5" spans="1:19" ht="16.5" thickBot="1">
      <c r="A5" s="155"/>
      <c r="B5" s="157"/>
      <c r="C5" s="9" t="s">
        <v>57</v>
      </c>
      <c r="D5" s="10" t="s">
        <v>57</v>
      </c>
      <c r="E5" s="4" t="s">
        <v>46</v>
      </c>
      <c r="F5" s="4" t="s">
        <v>47</v>
      </c>
      <c r="G5" s="153" t="s">
        <v>48</v>
      </c>
      <c r="H5" s="153"/>
      <c r="I5" s="4" t="s">
        <v>49</v>
      </c>
      <c r="J5" s="11" t="s">
        <v>294</v>
      </c>
      <c r="K5" s="11" t="s">
        <v>50</v>
      </c>
      <c r="L5" s="11" t="s">
        <v>51</v>
      </c>
      <c r="M5" s="11" t="s">
        <v>49</v>
      </c>
      <c r="N5" s="153" t="s">
        <v>52</v>
      </c>
      <c r="O5" s="153" t="s">
        <v>52</v>
      </c>
      <c r="P5" s="153"/>
      <c r="Q5" s="4" t="s">
        <v>53</v>
      </c>
      <c r="R5" s="152"/>
      <c r="S5" s="53"/>
    </row>
    <row r="6" spans="1:18" ht="30" customHeight="1">
      <c r="A6" s="100" t="s">
        <v>300</v>
      </c>
      <c r="B6" s="101" t="s">
        <v>158</v>
      </c>
      <c r="C6" s="102">
        <f>'UP-1K.02'!D24/1000</f>
        <v>6.9</v>
      </c>
      <c r="D6" s="102">
        <f>'UP-1K.02'!E24/1000</f>
        <v>3.45</v>
      </c>
      <c r="E6" s="103">
        <v>15</v>
      </c>
      <c r="F6" s="104">
        <f>C6/380/1.732/0.8*1000</f>
        <v>13.104716178436853</v>
      </c>
      <c r="G6" s="105" t="s">
        <v>54</v>
      </c>
      <c r="H6" s="106">
        <v>40</v>
      </c>
      <c r="I6" s="107">
        <f>IF(O6&lt;6,(42),IF(O6&lt;10,(53),IF(O6&lt;16,(73),IF(O6&lt;25,(96),IF(O6&lt;35,(130),IF(O6&lt;50,(160),IF(O6&lt;70,(195),IF(O6&lt;95,(247)))))))))</f>
        <v>53</v>
      </c>
      <c r="J6" s="108">
        <v>0.85</v>
      </c>
      <c r="K6" s="108">
        <v>0.94</v>
      </c>
      <c r="L6" s="109">
        <f>J6*K6</f>
        <v>0.7989999999999999</v>
      </c>
      <c r="M6" s="109">
        <f>I6*L6</f>
        <v>42.346999999999994</v>
      </c>
      <c r="N6" s="110" t="s">
        <v>284</v>
      </c>
      <c r="O6" s="111">
        <v>6</v>
      </c>
      <c r="P6" s="112">
        <f>IF(O6&lt;25,($A$1),(IF(O6&lt;50,("+16"),IF(O6&lt;70,("+25"),IF(O6&lt;95,("+35"),IF(O6&lt;120,("+50"),IF(O6&lt;185,("+70"),IF(O6&lt;240,("+95")))))))))</f>
        <v>0</v>
      </c>
      <c r="Q6" s="113">
        <f>(D6*E6*100)/(56*O6*380*380)*1000</f>
        <v>0.10666056588840522</v>
      </c>
      <c r="R6" s="114" t="str">
        <f>CONCATENATE(ROUND(F6,0)," &lt; ",H6," &lt; ",(ROUND(M6,0)))</f>
        <v>13 &lt; 40 &lt; 42</v>
      </c>
    </row>
    <row r="7" spans="1:18" ht="30" customHeight="1">
      <c r="A7" s="100" t="s">
        <v>301</v>
      </c>
      <c r="B7" s="101" t="s">
        <v>155</v>
      </c>
      <c r="C7" s="102">
        <f>'UP-2K.02'!D19/1000</f>
        <v>3</v>
      </c>
      <c r="D7" s="102">
        <f>'UP-2K.02'!E19/1000</f>
        <v>1.5</v>
      </c>
      <c r="E7" s="103">
        <v>20</v>
      </c>
      <c r="F7" s="104">
        <f>C7/380/1.732/0.8*1000</f>
        <v>5.697702686276894</v>
      </c>
      <c r="G7" s="105" t="s">
        <v>54</v>
      </c>
      <c r="H7" s="106">
        <v>40</v>
      </c>
      <c r="I7" s="107">
        <f>IF(O7&lt;6,(42),IF(O7&lt;10,(53),IF(O7&lt;16,(73),IF(O7&lt;25,(96),IF(O7&lt;35,(130),IF(O7&lt;50,(160),IF(O7&lt;70,(195),IF(O7&lt;95,(247)))))))))</f>
        <v>53</v>
      </c>
      <c r="J7" s="108">
        <v>0.85</v>
      </c>
      <c r="K7" s="108">
        <v>0.94</v>
      </c>
      <c r="L7" s="109">
        <f>J7*K7</f>
        <v>0.7989999999999999</v>
      </c>
      <c r="M7" s="109">
        <f>I7*L7</f>
        <v>42.346999999999994</v>
      </c>
      <c r="N7" s="110" t="s">
        <v>284</v>
      </c>
      <c r="O7" s="111">
        <v>6</v>
      </c>
      <c r="P7" s="112">
        <f>IF(O7&lt;25,($A$1),(IF(O7&lt;50,("+16"),IF(O7&lt;70,("+25"),IF(O7&lt;95,("+35"),IF(O7&lt;120,("+50"),IF(O7&lt;185,("+70"),IF(O7&lt;240,("+95")))))))))</f>
        <v>0</v>
      </c>
      <c r="Q7" s="113">
        <f>(D7*E7*100)/(56*O7*380*380)*1000</f>
        <v>0.06183221210922042</v>
      </c>
      <c r="R7" s="114" t="str">
        <f>CONCATENATE(ROUND(F7,0)," &lt; ",H7," &lt; ",(ROUND(M7,0)))</f>
        <v>6 &lt; 40 &lt; 42</v>
      </c>
    </row>
    <row r="8" spans="1:18" ht="30" customHeight="1">
      <c r="A8" s="100" t="s">
        <v>302</v>
      </c>
      <c r="B8" s="101" t="s">
        <v>164</v>
      </c>
      <c r="C8" s="102">
        <f>'UP-3K.02'!D27/1000</f>
        <v>9.6</v>
      </c>
      <c r="D8" s="102">
        <f>'UP-3K.02'!E27/1000</f>
        <v>4.8</v>
      </c>
      <c r="E8" s="103">
        <v>10</v>
      </c>
      <c r="F8" s="104">
        <f>C8/380/1.732/0.8*1000</f>
        <v>18.232648596086054</v>
      </c>
      <c r="G8" s="105" t="s">
        <v>54</v>
      </c>
      <c r="H8" s="106">
        <v>40</v>
      </c>
      <c r="I8" s="107">
        <f>IF(O8&lt;6,(42),IF(O8&lt;10,(53),IF(O8&lt;16,(73),IF(O8&lt;25,(96),IF(O8&lt;35,(130),IF(O8&lt;50,(160),IF(O8&lt;70,(195),IF(O8&lt;95,(247)))))))))</f>
        <v>53</v>
      </c>
      <c r="J8" s="108">
        <v>0.85</v>
      </c>
      <c r="K8" s="108">
        <v>0.94</v>
      </c>
      <c r="L8" s="109">
        <f>J8*K8</f>
        <v>0.7989999999999999</v>
      </c>
      <c r="M8" s="109">
        <f>I8*L8</f>
        <v>42.346999999999994</v>
      </c>
      <c r="N8" s="110" t="s">
        <v>284</v>
      </c>
      <c r="O8" s="111">
        <v>6</v>
      </c>
      <c r="P8" s="112">
        <f>IF(O8&lt;25,($A$1),(IF(O8&lt;50,("+16"),IF(O8&lt;70,("+25"),IF(O8&lt;95,("+35"),IF(O8&lt;120,("+50"),IF(O8&lt;185,("+70"),IF(O8&lt;240,("+95")))))))))</f>
        <v>0</v>
      </c>
      <c r="Q8" s="113">
        <f>(D8*E8*100)/(56*O8*380*380)*1000</f>
        <v>0.09893153937475267</v>
      </c>
      <c r="R8" s="114" t="str">
        <f>CONCATENATE(ROUND(F8,0)," &lt; ",H8," &lt; ",(ROUND(M8,0)))</f>
        <v>18 &lt; 40 &lt; 42</v>
      </c>
    </row>
    <row r="9" spans="1:18" ht="30" customHeight="1">
      <c r="A9" s="100" t="s">
        <v>303</v>
      </c>
      <c r="B9" s="101" t="s">
        <v>366</v>
      </c>
      <c r="C9" s="102">
        <f>'UP-4K.02 '!D25/1000</f>
        <v>6.6</v>
      </c>
      <c r="D9" s="102">
        <f>'UP-4K.02 '!E25/1000</f>
        <v>3.3</v>
      </c>
      <c r="E9" s="103">
        <v>15</v>
      </c>
      <c r="F9" s="104">
        <f>C9/380/1.732/0.8*1000</f>
        <v>12.534945909809164</v>
      </c>
      <c r="G9" s="105" t="s">
        <v>54</v>
      </c>
      <c r="H9" s="106">
        <v>40</v>
      </c>
      <c r="I9" s="107">
        <f>IF(O9&lt;6,(42),IF(O9&lt;10,(53),IF(O9&lt;16,(73),IF(O9&lt;25,(96),IF(O9&lt;35,(130),IF(O9&lt;50,(160),IF(O9&lt;70,(195),IF(O9&lt;95,(247)))))))))</f>
        <v>53</v>
      </c>
      <c r="J9" s="108">
        <v>0.85</v>
      </c>
      <c r="K9" s="108">
        <v>0.94</v>
      </c>
      <c r="L9" s="109">
        <f>J9*K9</f>
        <v>0.7989999999999999</v>
      </c>
      <c r="M9" s="109">
        <f>I9*L9</f>
        <v>42.346999999999994</v>
      </c>
      <c r="N9" s="110" t="s">
        <v>284</v>
      </c>
      <c r="O9" s="111">
        <v>6</v>
      </c>
      <c r="P9" s="112">
        <f>IF(O9&lt;25,($A$1),(IF(O9&lt;50,("+16"),IF(O9&lt;70,("+25"),IF(O9&lt;95,("+35"),IF(O9&lt;120,("+50"),IF(O9&lt;185,("+70"),IF(O9&lt;240,("+95")))))))))</f>
        <v>0</v>
      </c>
      <c r="Q9" s="113">
        <f>(D9*E9*100)/(56*O9*380*380)*1000</f>
        <v>0.1020231499802137</v>
      </c>
      <c r="R9" s="114" t="str">
        <f>CONCATENATE(ROUND(F9,0)," &lt; ",H9," &lt; ",(ROUND(M9,0)))</f>
        <v>13 &lt; 40 &lt; 42</v>
      </c>
    </row>
    <row r="10" spans="1:22" s="130" customFormat="1" ht="30" customHeight="1" thickBot="1">
      <c r="A10" s="121"/>
      <c r="B10" s="121" t="s">
        <v>346</v>
      </c>
      <c r="C10" s="122">
        <f>SUM(C6:C9)</f>
        <v>26.1</v>
      </c>
      <c r="D10" s="122">
        <f>SUM(D6:D9)</f>
        <v>13.05</v>
      </c>
      <c r="E10" s="123">
        <v>55</v>
      </c>
      <c r="F10" s="104">
        <f>C10/380/1.732/0.8*1000</f>
        <v>49.57001337060897</v>
      </c>
      <c r="G10" s="124" t="s">
        <v>54</v>
      </c>
      <c r="H10" s="125">
        <v>63</v>
      </c>
      <c r="I10" s="126">
        <v>96</v>
      </c>
      <c r="J10" s="126">
        <v>0.85</v>
      </c>
      <c r="K10" s="126">
        <v>0.94</v>
      </c>
      <c r="L10" s="127">
        <f>J10*K10</f>
        <v>0.7989999999999999</v>
      </c>
      <c r="M10" s="128">
        <f>I10*L10</f>
        <v>76.704</v>
      </c>
      <c r="N10" s="110" t="s">
        <v>284</v>
      </c>
      <c r="O10" s="111">
        <v>16</v>
      </c>
      <c r="P10" s="112">
        <f>IF(O10&lt;25,($A$1),(IF(O10&lt;50,("+16"),IF(O10&lt;70,("+25"),IF(O10&lt;95,("+35"),IF(O10&lt;120,("+50"),IF(O10&lt;185,("+70"),IF(O10&lt;240,("+95")))))))))</f>
        <v>0</v>
      </c>
      <c r="Q10" s="131">
        <f>(D10*E10*100)/(56*O10*380*380)*1000/3</f>
        <v>0.18491695933913732</v>
      </c>
      <c r="R10" s="129" t="str">
        <f>CONCATENATE(ROUND(F10,0)," &lt; ",H10," &lt; ",(ROUND(M10,0)))</f>
        <v>50 &lt; 63 &lt; 77</v>
      </c>
      <c r="S10" s="48"/>
      <c r="T10" s="48"/>
      <c r="U10" s="48"/>
      <c r="V10" s="48"/>
    </row>
  </sheetData>
  <sheetProtection/>
  <mergeCells count="7">
    <mergeCell ref="A4:A5"/>
    <mergeCell ref="B4:B5"/>
    <mergeCell ref="G4:H4"/>
    <mergeCell ref="N4:P4"/>
    <mergeCell ref="R4:R5"/>
    <mergeCell ref="G5:H5"/>
    <mergeCell ref="N5:P5"/>
  </mergeCells>
  <printOptions horizontalCentered="1"/>
  <pageMargins left="0.7480314960629921" right="0.5118110236220472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zoomScalePageLayoutView="0" workbookViewId="0" topLeftCell="A1">
      <selection activeCell="Q44" sqref="Q44"/>
    </sheetView>
  </sheetViews>
  <sheetFormatPr defaultColWidth="9.140625" defaultRowHeight="12.75"/>
  <cols>
    <col min="1" max="2" width="9.140625" style="16" customWidth="1"/>
    <col min="3" max="3" width="10.8515625" style="16" customWidth="1"/>
    <col min="4" max="4" width="9.140625" style="16" customWidth="1"/>
    <col min="5" max="5" width="11.140625" style="16" customWidth="1"/>
    <col min="6" max="12" width="9.140625" style="16" customWidth="1"/>
    <col min="13" max="13" width="35.421875" style="16" bestFit="1" customWidth="1"/>
    <col min="14" max="14" width="46.28125" style="16" bestFit="1" customWidth="1"/>
    <col min="15" max="16384" width="9.140625" style="16" customWidth="1"/>
  </cols>
  <sheetData>
    <row r="1" spans="1:14" ht="12.75">
      <c r="A1" s="12" t="s">
        <v>162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s="55" customFormat="1" ht="12.75" customHeight="1">
      <c r="A6" s="27" t="s">
        <v>20</v>
      </c>
      <c r="B6" s="162" t="s">
        <v>64</v>
      </c>
      <c r="C6" s="165" t="s">
        <v>65</v>
      </c>
      <c r="D6" s="28" t="s">
        <v>15</v>
      </c>
      <c r="E6" s="28" t="s">
        <v>22</v>
      </c>
      <c r="F6" s="28">
        <v>10</v>
      </c>
      <c r="G6" s="28"/>
      <c r="H6" s="28"/>
      <c r="I6" s="28">
        <v>320</v>
      </c>
      <c r="J6" s="28"/>
      <c r="K6" s="28"/>
      <c r="L6" s="31">
        <f aca="true" t="shared" si="0" ref="L6:L16">SUM(I6:K6)</f>
        <v>320</v>
      </c>
      <c r="M6" s="32" t="s">
        <v>91</v>
      </c>
      <c r="N6" s="33" t="s">
        <v>279</v>
      </c>
    </row>
    <row r="7" spans="1:14" s="55" customFormat="1" ht="12.75">
      <c r="A7" s="27" t="s">
        <v>21</v>
      </c>
      <c r="B7" s="163"/>
      <c r="C7" s="165"/>
      <c r="D7" s="28" t="s">
        <v>15</v>
      </c>
      <c r="E7" s="28" t="s">
        <v>22</v>
      </c>
      <c r="F7" s="28">
        <v>6</v>
      </c>
      <c r="G7" s="28"/>
      <c r="H7" s="28"/>
      <c r="I7" s="28"/>
      <c r="J7" s="28">
        <v>192</v>
      </c>
      <c r="K7" s="28"/>
      <c r="L7" s="31">
        <f t="shared" si="0"/>
        <v>192</v>
      </c>
      <c r="M7" s="32" t="s">
        <v>91</v>
      </c>
      <c r="N7" s="33" t="s">
        <v>280</v>
      </c>
    </row>
    <row r="8" spans="1:14" s="55" customFormat="1" ht="12.75">
      <c r="A8" s="27" t="s">
        <v>23</v>
      </c>
      <c r="B8" s="163"/>
      <c r="C8" s="165"/>
      <c r="D8" s="28" t="s">
        <v>15</v>
      </c>
      <c r="E8" s="28" t="s">
        <v>22</v>
      </c>
      <c r="F8" s="28">
        <v>2</v>
      </c>
      <c r="G8" s="28"/>
      <c r="H8" s="28"/>
      <c r="I8" s="28"/>
      <c r="J8" s="28"/>
      <c r="K8" s="28">
        <v>64</v>
      </c>
      <c r="L8" s="31">
        <f t="shared" si="0"/>
        <v>64</v>
      </c>
      <c r="M8" s="32" t="s">
        <v>91</v>
      </c>
      <c r="N8" s="33" t="s">
        <v>281</v>
      </c>
    </row>
    <row r="9" spans="1:14" s="55" customFormat="1" ht="12.75">
      <c r="A9" s="27" t="s">
        <v>25</v>
      </c>
      <c r="B9" s="163"/>
      <c r="C9" s="165"/>
      <c r="D9" s="28" t="s">
        <v>15</v>
      </c>
      <c r="E9" s="28" t="s">
        <v>22</v>
      </c>
      <c r="F9" s="28">
        <v>2</v>
      </c>
      <c r="G9" s="28"/>
      <c r="H9" s="28"/>
      <c r="I9" s="28">
        <v>42</v>
      </c>
      <c r="J9" s="28"/>
      <c r="K9" s="28"/>
      <c r="L9" s="31">
        <f t="shared" si="0"/>
        <v>42</v>
      </c>
      <c r="M9" s="32" t="s">
        <v>91</v>
      </c>
      <c r="N9" s="33" t="s">
        <v>212</v>
      </c>
    </row>
    <row r="10" spans="1:14" s="55" customFormat="1" ht="12.75">
      <c r="A10" s="27" t="s">
        <v>31</v>
      </c>
      <c r="B10" s="163"/>
      <c r="C10" s="165"/>
      <c r="D10" s="28" t="s">
        <v>15</v>
      </c>
      <c r="E10" s="28" t="s">
        <v>22</v>
      </c>
      <c r="F10" s="28">
        <v>5</v>
      </c>
      <c r="G10" s="28"/>
      <c r="H10" s="28"/>
      <c r="I10" s="28"/>
      <c r="J10" s="28">
        <v>160</v>
      </c>
      <c r="K10" s="28"/>
      <c r="L10" s="31">
        <f t="shared" si="0"/>
        <v>160</v>
      </c>
      <c r="M10" s="32" t="s">
        <v>91</v>
      </c>
      <c r="N10" s="33" t="s">
        <v>282</v>
      </c>
    </row>
    <row r="11" spans="1:14" s="55" customFormat="1" ht="12.75">
      <c r="A11" s="27" t="s">
        <v>32</v>
      </c>
      <c r="B11" s="162" t="s">
        <v>64</v>
      </c>
      <c r="C11" s="165" t="s">
        <v>65</v>
      </c>
      <c r="D11" s="28" t="s">
        <v>15</v>
      </c>
      <c r="E11" s="28" t="s">
        <v>22</v>
      </c>
      <c r="F11" s="28">
        <v>2</v>
      </c>
      <c r="G11" s="28"/>
      <c r="H11" s="28"/>
      <c r="I11" s="28"/>
      <c r="J11" s="28"/>
      <c r="K11" s="28">
        <v>200</v>
      </c>
      <c r="L11" s="31">
        <f t="shared" si="0"/>
        <v>200</v>
      </c>
      <c r="M11" s="32" t="s">
        <v>91</v>
      </c>
      <c r="N11" s="33" t="s">
        <v>283</v>
      </c>
    </row>
    <row r="12" spans="1:14" s="55" customFormat="1" ht="12.75">
      <c r="A12" s="27" t="s">
        <v>33</v>
      </c>
      <c r="B12" s="163"/>
      <c r="C12" s="165"/>
      <c r="D12" s="28" t="s">
        <v>15</v>
      </c>
      <c r="E12" s="28" t="s">
        <v>22</v>
      </c>
      <c r="F12" s="28">
        <v>4</v>
      </c>
      <c r="G12" s="28"/>
      <c r="H12" s="28"/>
      <c r="I12" s="28">
        <v>128</v>
      </c>
      <c r="J12" s="28"/>
      <c r="K12" s="28"/>
      <c r="L12" s="31">
        <f t="shared" si="0"/>
        <v>128</v>
      </c>
      <c r="M12" s="32" t="s">
        <v>91</v>
      </c>
      <c r="N12" s="33" t="s">
        <v>282</v>
      </c>
    </row>
    <row r="13" spans="1:14" s="55" customFormat="1" ht="12.75">
      <c r="A13" s="27" t="s">
        <v>34</v>
      </c>
      <c r="B13" s="163"/>
      <c r="C13" s="165"/>
      <c r="D13" s="28" t="s">
        <v>15</v>
      </c>
      <c r="E13" s="28" t="s">
        <v>22</v>
      </c>
      <c r="F13" s="28">
        <v>2</v>
      </c>
      <c r="G13" s="28"/>
      <c r="H13" s="28"/>
      <c r="I13" s="28"/>
      <c r="J13" s="28">
        <v>200</v>
      </c>
      <c r="K13" s="28"/>
      <c r="L13" s="31">
        <f t="shared" si="0"/>
        <v>200</v>
      </c>
      <c r="M13" s="32" t="s">
        <v>91</v>
      </c>
      <c r="N13" s="33" t="s">
        <v>283</v>
      </c>
    </row>
    <row r="14" spans="1:14" s="55" customFormat="1" ht="12.75">
      <c r="A14" s="27" t="s">
        <v>35</v>
      </c>
      <c r="B14" s="163"/>
      <c r="C14" s="165"/>
      <c r="D14" s="28" t="s">
        <v>15</v>
      </c>
      <c r="E14" s="28" t="s">
        <v>22</v>
      </c>
      <c r="F14" s="28">
        <v>9</v>
      </c>
      <c r="G14" s="28"/>
      <c r="H14" s="28"/>
      <c r="I14" s="28"/>
      <c r="J14" s="28"/>
      <c r="K14" s="28">
        <v>288</v>
      </c>
      <c r="L14" s="31">
        <f t="shared" si="0"/>
        <v>288</v>
      </c>
      <c r="M14" s="32" t="s">
        <v>91</v>
      </c>
      <c r="N14" s="33" t="s">
        <v>282</v>
      </c>
    </row>
    <row r="15" spans="1:14" s="55" customFormat="1" ht="12.75" customHeight="1">
      <c r="A15" s="27" t="s">
        <v>36</v>
      </c>
      <c r="B15" s="163"/>
      <c r="C15" s="165"/>
      <c r="D15" s="28" t="s">
        <v>15</v>
      </c>
      <c r="E15" s="28" t="s">
        <v>22</v>
      </c>
      <c r="F15" s="28"/>
      <c r="G15" s="28"/>
      <c r="H15" s="28"/>
      <c r="I15" s="28"/>
      <c r="J15" s="28"/>
      <c r="K15" s="28"/>
      <c r="L15" s="31">
        <f t="shared" si="0"/>
        <v>0</v>
      </c>
      <c r="M15" s="32"/>
      <c r="N15" s="33" t="s">
        <v>27</v>
      </c>
    </row>
    <row r="16" spans="1:14" s="55" customFormat="1" ht="12.75">
      <c r="A16" s="27" t="s">
        <v>37</v>
      </c>
      <c r="B16" s="164"/>
      <c r="C16" s="165"/>
      <c r="D16" s="28" t="s">
        <v>15</v>
      </c>
      <c r="E16" s="28" t="s">
        <v>22</v>
      </c>
      <c r="F16" s="28"/>
      <c r="G16" s="28"/>
      <c r="H16" s="28"/>
      <c r="I16" s="28"/>
      <c r="J16" s="28"/>
      <c r="K16" s="28"/>
      <c r="L16" s="31">
        <f t="shared" si="0"/>
        <v>0</v>
      </c>
      <c r="M16" s="32"/>
      <c r="N16" s="33" t="s">
        <v>27</v>
      </c>
    </row>
    <row r="17" spans="1:14" ht="12.75">
      <c r="A17" s="28"/>
      <c r="B17" s="28"/>
      <c r="C17" s="28"/>
      <c r="D17" s="28"/>
      <c r="E17" s="29"/>
      <c r="F17" s="30"/>
      <c r="G17" s="28"/>
      <c r="H17" s="28"/>
      <c r="I17" s="28"/>
      <c r="J17" s="28"/>
      <c r="K17" s="28"/>
      <c r="L17" s="31"/>
      <c r="M17" s="32"/>
      <c r="N17" s="33"/>
    </row>
    <row r="18" spans="1:14" s="55" customFormat="1" ht="12" customHeight="1">
      <c r="A18" s="27" t="s">
        <v>17</v>
      </c>
      <c r="B18" s="162" t="s">
        <v>64</v>
      </c>
      <c r="C18" s="166" t="s">
        <v>65</v>
      </c>
      <c r="D18" s="28" t="s">
        <v>15</v>
      </c>
      <c r="E18" s="28" t="s">
        <v>19</v>
      </c>
      <c r="F18" s="28"/>
      <c r="G18" s="28">
        <v>2</v>
      </c>
      <c r="H18" s="28"/>
      <c r="I18" s="28">
        <v>600</v>
      </c>
      <c r="J18" s="28"/>
      <c r="K18" s="28"/>
      <c r="L18" s="31">
        <f aca="true" t="shared" si="1" ref="L18:L26">SUM(I18:K18)</f>
        <v>600</v>
      </c>
      <c r="M18" s="32" t="s">
        <v>91</v>
      </c>
      <c r="N18" s="33" t="s">
        <v>190</v>
      </c>
    </row>
    <row r="19" spans="1:14" s="55" customFormat="1" ht="12.75">
      <c r="A19" s="27" t="s">
        <v>18</v>
      </c>
      <c r="B19" s="163"/>
      <c r="C19" s="167"/>
      <c r="D19" s="28" t="s">
        <v>15</v>
      </c>
      <c r="E19" s="28" t="s">
        <v>19</v>
      </c>
      <c r="F19" s="28"/>
      <c r="G19" s="28">
        <v>5</v>
      </c>
      <c r="H19" s="28"/>
      <c r="I19" s="28"/>
      <c r="J19" s="28">
        <v>1500</v>
      </c>
      <c r="K19" s="28"/>
      <c r="L19" s="31">
        <f t="shared" si="1"/>
        <v>1500</v>
      </c>
      <c r="M19" s="32" t="s">
        <v>91</v>
      </c>
      <c r="N19" s="33" t="s">
        <v>191</v>
      </c>
    </row>
    <row r="20" spans="1:14" s="55" customFormat="1" ht="12.75">
      <c r="A20" s="27" t="s">
        <v>26</v>
      </c>
      <c r="B20" s="163"/>
      <c r="C20" s="167"/>
      <c r="D20" s="28" t="s">
        <v>15</v>
      </c>
      <c r="E20" s="28" t="s">
        <v>19</v>
      </c>
      <c r="F20" s="28"/>
      <c r="G20" s="28">
        <v>3</v>
      </c>
      <c r="H20" s="28"/>
      <c r="I20" s="28"/>
      <c r="J20" s="28"/>
      <c r="K20" s="28">
        <v>900</v>
      </c>
      <c r="L20" s="31">
        <f t="shared" si="1"/>
        <v>900</v>
      </c>
      <c r="M20" s="32" t="s">
        <v>91</v>
      </c>
      <c r="N20" s="33" t="s">
        <v>191</v>
      </c>
    </row>
    <row r="21" spans="1:14" s="55" customFormat="1" ht="12.75">
      <c r="A21" s="27" t="s">
        <v>29</v>
      </c>
      <c r="B21" s="163"/>
      <c r="C21" s="167"/>
      <c r="D21" s="28" t="s">
        <v>15</v>
      </c>
      <c r="E21" s="28" t="s">
        <v>19</v>
      </c>
      <c r="F21" s="28"/>
      <c r="G21" s="28"/>
      <c r="H21" s="28"/>
      <c r="I21" s="28"/>
      <c r="J21" s="28"/>
      <c r="K21" s="28"/>
      <c r="L21" s="31">
        <f t="shared" si="1"/>
        <v>0</v>
      </c>
      <c r="M21" s="32"/>
      <c r="N21" s="33" t="s">
        <v>27</v>
      </c>
    </row>
    <row r="22" spans="1:14" s="55" customFormat="1" ht="12.75">
      <c r="A22" s="27" t="s">
        <v>30</v>
      </c>
      <c r="B22" s="163"/>
      <c r="C22" s="167"/>
      <c r="D22" s="28" t="s">
        <v>15</v>
      </c>
      <c r="E22" s="28" t="s">
        <v>19</v>
      </c>
      <c r="F22" s="28"/>
      <c r="G22" s="28"/>
      <c r="H22" s="28"/>
      <c r="I22" s="28"/>
      <c r="J22" s="28"/>
      <c r="K22" s="28"/>
      <c r="L22" s="31">
        <f t="shared" si="1"/>
        <v>0</v>
      </c>
      <c r="M22" s="32"/>
      <c r="N22" s="33" t="s">
        <v>27</v>
      </c>
    </row>
    <row r="23" spans="1:14" s="55" customFormat="1" ht="12.75">
      <c r="A23" s="27" t="s">
        <v>42</v>
      </c>
      <c r="B23" s="164"/>
      <c r="C23" s="168"/>
      <c r="D23" s="28" t="s">
        <v>15</v>
      </c>
      <c r="E23" s="28" t="s">
        <v>19</v>
      </c>
      <c r="F23" s="28"/>
      <c r="G23" s="28"/>
      <c r="H23" s="28"/>
      <c r="I23" s="28"/>
      <c r="J23" s="28"/>
      <c r="K23" s="28"/>
      <c r="L23" s="31">
        <f t="shared" si="1"/>
        <v>0</v>
      </c>
      <c r="M23" s="32"/>
      <c r="N23" s="33" t="s">
        <v>27</v>
      </c>
    </row>
    <row r="24" spans="1:14" ht="12.75" customHeight="1">
      <c r="A24" s="27"/>
      <c r="B24" s="45"/>
      <c r="C24" s="46"/>
      <c r="D24" s="28"/>
      <c r="E24" s="28"/>
      <c r="F24" s="28"/>
      <c r="G24" s="28"/>
      <c r="H24" s="28"/>
      <c r="I24" s="28"/>
      <c r="J24" s="28"/>
      <c r="K24" s="28"/>
      <c r="L24" s="31"/>
      <c r="M24" s="32"/>
      <c r="N24" s="33"/>
    </row>
    <row r="25" spans="1:14" s="55" customFormat="1" ht="12.75">
      <c r="A25" s="27" t="s">
        <v>308</v>
      </c>
      <c r="B25" s="45"/>
      <c r="C25" s="46"/>
      <c r="D25" s="28" t="s">
        <v>15</v>
      </c>
      <c r="E25" s="28" t="s">
        <v>148</v>
      </c>
      <c r="F25" s="28"/>
      <c r="G25" s="28"/>
      <c r="H25" s="28">
        <v>1</v>
      </c>
      <c r="I25" s="28">
        <v>1833</v>
      </c>
      <c r="J25" s="28">
        <v>1833</v>
      </c>
      <c r="K25" s="28">
        <v>1834</v>
      </c>
      <c r="L25" s="31">
        <f>SUM(I25:K25)</f>
        <v>5500</v>
      </c>
      <c r="M25" s="32" t="s">
        <v>248</v>
      </c>
      <c r="N25" s="33" t="s">
        <v>309</v>
      </c>
    </row>
    <row r="26" spans="1:14" s="55" customFormat="1" ht="12.75">
      <c r="A26" s="27" t="s">
        <v>364</v>
      </c>
      <c r="B26" s="45"/>
      <c r="C26" s="46"/>
      <c r="D26" s="28" t="s">
        <v>15</v>
      </c>
      <c r="E26" s="28" t="s">
        <v>148</v>
      </c>
      <c r="F26" s="28"/>
      <c r="G26" s="28"/>
      <c r="H26" s="28"/>
      <c r="I26" s="28"/>
      <c r="J26" s="28"/>
      <c r="K26" s="28"/>
      <c r="L26" s="31">
        <f t="shared" si="1"/>
        <v>0</v>
      </c>
      <c r="M26" s="32"/>
      <c r="N26" s="33" t="s">
        <v>27</v>
      </c>
    </row>
    <row r="27" spans="1:14" ht="12.75">
      <c r="A27" s="34"/>
      <c r="B27" s="29"/>
      <c r="C27" s="29"/>
      <c r="D27" s="29"/>
      <c r="E27" s="29"/>
      <c r="F27" s="35"/>
      <c r="G27" s="29"/>
      <c r="H27" s="29"/>
      <c r="I27" s="29"/>
      <c r="J27" s="29"/>
      <c r="K27" s="29"/>
      <c r="L27" s="36"/>
      <c r="M27" s="37"/>
      <c r="N27" s="38"/>
    </row>
    <row r="28" spans="1:14" s="55" customFormat="1" ht="13.5" thickBot="1">
      <c r="A28" s="68" t="s">
        <v>4</v>
      </c>
      <c r="B28" s="69" t="s">
        <v>147</v>
      </c>
      <c r="C28" s="69" t="s">
        <v>81</v>
      </c>
      <c r="D28" s="69" t="s">
        <v>80</v>
      </c>
      <c r="E28" s="69"/>
      <c r="F28" s="69">
        <f aca="true" t="shared" si="2" ref="F28:L28">SUM(F6:F27)</f>
        <v>42</v>
      </c>
      <c r="G28" s="69">
        <f t="shared" si="2"/>
        <v>10</v>
      </c>
      <c r="H28" s="69">
        <f t="shared" si="2"/>
        <v>1</v>
      </c>
      <c r="I28" s="69">
        <f t="shared" si="2"/>
        <v>2923</v>
      </c>
      <c r="J28" s="69">
        <f t="shared" si="2"/>
        <v>3885</v>
      </c>
      <c r="K28" s="69">
        <f t="shared" si="2"/>
        <v>3286</v>
      </c>
      <c r="L28" s="69">
        <f t="shared" si="2"/>
        <v>10094</v>
      </c>
      <c r="M28" s="70" t="s">
        <v>295</v>
      </c>
      <c r="N28" s="71"/>
    </row>
    <row r="29" spans="1:14" ht="12.75">
      <c r="A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</row>
    <row r="30" spans="1:14" ht="12.75">
      <c r="A30" s="72"/>
      <c r="B30" s="73"/>
      <c r="C30" s="74" t="s">
        <v>233</v>
      </c>
      <c r="D30" s="75"/>
      <c r="E30" s="76"/>
      <c r="H30" s="39"/>
      <c r="I30" s="39"/>
      <c r="J30" s="41"/>
      <c r="K30" s="41"/>
      <c r="L30" s="41"/>
      <c r="M30" s="41"/>
      <c r="N30" s="41"/>
    </row>
    <row r="31" spans="1:14" ht="12.75">
      <c r="A31" s="77" t="s">
        <v>28</v>
      </c>
      <c r="B31" s="74"/>
      <c r="C31" s="78">
        <v>0.8</v>
      </c>
      <c r="D31" s="79">
        <f>+SUM(L6:L16)</f>
        <v>1594</v>
      </c>
      <c r="E31" s="80">
        <f>C31*D31</f>
        <v>1275.2</v>
      </c>
      <c r="H31" s="39"/>
      <c r="I31" s="39"/>
      <c r="J31" s="41"/>
      <c r="K31" s="41"/>
      <c r="L31" s="42"/>
      <c r="M31" s="43"/>
      <c r="N31" s="44"/>
    </row>
    <row r="32" spans="1:14" ht="12.75">
      <c r="A32" s="74" t="s">
        <v>192</v>
      </c>
      <c r="B32" s="76"/>
      <c r="C32" s="81">
        <v>0.5</v>
      </c>
      <c r="D32" s="79">
        <f>SUM(L17:L22)</f>
        <v>3000</v>
      </c>
      <c r="E32" s="80">
        <f>C32*D32</f>
        <v>1500</v>
      </c>
      <c r="H32" s="39"/>
      <c r="I32" s="39"/>
      <c r="J32" s="41"/>
      <c r="K32" s="41"/>
      <c r="L32" s="42"/>
      <c r="M32" s="43"/>
      <c r="N32" s="43"/>
    </row>
    <row r="33" spans="1:14" ht="12.75">
      <c r="A33" s="74" t="s">
        <v>363</v>
      </c>
      <c r="B33" s="76"/>
      <c r="C33" s="81">
        <v>0.8</v>
      </c>
      <c r="D33" s="79">
        <f>SUM(L25:L26)</f>
        <v>5500</v>
      </c>
      <c r="E33" s="80">
        <f>C33*D33</f>
        <v>4400</v>
      </c>
      <c r="H33" s="39"/>
      <c r="I33" s="39"/>
      <c r="J33" s="41"/>
      <c r="K33" s="41"/>
      <c r="L33" s="42"/>
      <c r="M33" s="43"/>
      <c r="N33" s="43"/>
    </row>
    <row r="34" spans="1:14" ht="12.75">
      <c r="A34" s="77" t="s">
        <v>194</v>
      </c>
      <c r="B34" s="77"/>
      <c r="C34" s="77"/>
      <c r="D34" s="79">
        <f>SUM(D31:D33)</f>
        <v>10094</v>
      </c>
      <c r="E34" s="82">
        <f>SUM(E31:E33)</f>
        <v>7175.2</v>
      </c>
      <c r="H34" s="39"/>
      <c r="I34" s="39"/>
      <c r="J34" s="41"/>
      <c r="K34" s="41"/>
      <c r="L34" s="41"/>
      <c r="M34" s="43"/>
      <c r="N34" s="43"/>
    </row>
    <row r="35" spans="1:14" ht="12.75">
      <c r="A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</row>
    <row r="36" spans="1:14" ht="12.75">
      <c r="A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</sheetData>
  <sheetProtection/>
  <mergeCells count="8">
    <mergeCell ref="F2:H2"/>
    <mergeCell ref="B6:B10"/>
    <mergeCell ref="B11:B16"/>
    <mergeCell ref="C6:C10"/>
    <mergeCell ref="C11:C16"/>
    <mergeCell ref="B18:B23"/>
    <mergeCell ref="C18:C23"/>
    <mergeCell ref="B2:C2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zoomScalePageLayoutView="0" workbookViewId="0" topLeftCell="A1">
      <selection activeCell="N19" sqref="N19"/>
    </sheetView>
  </sheetViews>
  <sheetFormatPr defaultColWidth="9.140625" defaultRowHeight="12.75"/>
  <cols>
    <col min="1" max="2" width="9.140625" style="16" customWidth="1"/>
    <col min="3" max="3" width="10.8515625" style="16" customWidth="1"/>
    <col min="4" max="4" width="9.140625" style="16" customWidth="1"/>
    <col min="5" max="5" width="11.140625" style="16" customWidth="1"/>
    <col min="6" max="12" width="9.140625" style="16" customWidth="1"/>
    <col min="13" max="13" width="30.140625" style="16" bestFit="1" customWidth="1"/>
    <col min="14" max="14" width="34.140625" style="16" bestFit="1" customWidth="1"/>
    <col min="15" max="16384" width="9.140625" style="16" customWidth="1"/>
  </cols>
  <sheetData>
    <row r="1" spans="1:14" ht="12.75">
      <c r="A1" s="12" t="s">
        <v>161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ht="12.75">
      <c r="A6" s="27" t="s">
        <v>242</v>
      </c>
      <c r="B6" s="29"/>
      <c r="C6" s="29"/>
      <c r="D6" s="28" t="s">
        <v>15</v>
      </c>
      <c r="E6" s="28" t="s">
        <v>243</v>
      </c>
      <c r="F6" s="28"/>
      <c r="G6" s="28"/>
      <c r="H6" s="28"/>
      <c r="I6" s="28"/>
      <c r="J6" s="28"/>
      <c r="K6" s="28"/>
      <c r="L6" s="31">
        <f>SUM(I6:K6)</f>
        <v>0</v>
      </c>
      <c r="M6" s="32" t="s">
        <v>245</v>
      </c>
      <c r="N6" s="33" t="s">
        <v>244</v>
      </c>
    </row>
    <row r="7" spans="1:14" s="55" customFormat="1" ht="12.75" customHeight="1">
      <c r="A7" s="27" t="s">
        <v>20</v>
      </c>
      <c r="B7" s="171" t="s">
        <v>64</v>
      </c>
      <c r="C7" s="165" t="s">
        <v>65</v>
      </c>
      <c r="D7" s="28" t="s">
        <v>15</v>
      </c>
      <c r="E7" s="28" t="s">
        <v>22</v>
      </c>
      <c r="F7" s="28">
        <v>1</v>
      </c>
      <c r="G7" s="28"/>
      <c r="H7" s="28"/>
      <c r="I7" s="28">
        <v>32</v>
      </c>
      <c r="J7" s="28"/>
      <c r="K7" s="28"/>
      <c r="L7" s="31">
        <f>SUM(I7:K7)</f>
        <v>32</v>
      </c>
      <c r="M7" s="32" t="s">
        <v>91</v>
      </c>
      <c r="N7" s="33" t="s">
        <v>269</v>
      </c>
    </row>
    <row r="8" spans="1:14" s="55" customFormat="1" ht="12.75">
      <c r="A8" s="27" t="s">
        <v>21</v>
      </c>
      <c r="B8" s="171"/>
      <c r="C8" s="165"/>
      <c r="D8" s="28" t="s">
        <v>15</v>
      </c>
      <c r="E8" s="28" t="s">
        <v>22</v>
      </c>
      <c r="F8" s="28">
        <v>2</v>
      </c>
      <c r="G8" s="28"/>
      <c r="H8" s="28"/>
      <c r="I8" s="28"/>
      <c r="J8" s="28">
        <v>42</v>
      </c>
      <c r="K8" s="28"/>
      <c r="L8" s="31">
        <f aca="true" t="shared" si="0" ref="L8:L19">SUM(I8:K8)</f>
        <v>42</v>
      </c>
      <c r="M8" s="32" t="s">
        <v>91</v>
      </c>
      <c r="N8" s="33" t="s">
        <v>255</v>
      </c>
    </row>
    <row r="9" spans="1:14" s="55" customFormat="1" ht="12.75">
      <c r="A9" s="27" t="s">
        <v>23</v>
      </c>
      <c r="B9" s="171"/>
      <c r="C9" s="165"/>
      <c r="D9" s="28" t="s">
        <v>15</v>
      </c>
      <c r="E9" s="28" t="s">
        <v>22</v>
      </c>
      <c r="F9" s="28">
        <v>8</v>
      </c>
      <c r="G9" s="28"/>
      <c r="H9" s="28"/>
      <c r="I9" s="28"/>
      <c r="J9" s="28"/>
      <c r="K9" s="28">
        <v>256</v>
      </c>
      <c r="L9" s="31">
        <f t="shared" si="0"/>
        <v>256</v>
      </c>
      <c r="M9" s="32" t="s">
        <v>91</v>
      </c>
      <c r="N9" s="33" t="s">
        <v>270</v>
      </c>
    </row>
    <row r="10" spans="1:14" ht="12.75">
      <c r="A10" s="27" t="s">
        <v>25</v>
      </c>
      <c r="B10" s="171"/>
      <c r="C10" s="165"/>
      <c r="D10" s="28" t="s">
        <v>15</v>
      </c>
      <c r="E10" s="28" t="s">
        <v>22</v>
      </c>
      <c r="F10" s="28">
        <v>12</v>
      </c>
      <c r="G10" s="28"/>
      <c r="H10" s="28"/>
      <c r="I10" s="28">
        <v>384</v>
      </c>
      <c r="J10" s="28"/>
      <c r="K10" s="28"/>
      <c r="L10" s="31">
        <f t="shared" si="0"/>
        <v>384</v>
      </c>
      <c r="M10" s="32" t="s">
        <v>91</v>
      </c>
      <c r="N10" s="33" t="s">
        <v>270</v>
      </c>
    </row>
    <row r="11" spans="1:14" s="55" customFormat="1" ht="12.75">
      <c r="A11" s="27" t="s">
        <v>31</v>
      </c>
      <c r="B11" s="171"/>
      <c r="C11" s="165"/>
      <c r="D11" s="28" t="s">
        <v>15</v>
      </c>
      <c r="E11" s="28" t="s">
        <v>22</v>
      </c>
      <c r="F11" s="28">
        <v>8</v>
      </c>
      <c r="G11" s="28"/>
      <c r="H11" s="28"/>
      <c r="I11" s="28"/>
      <c r="J11" s="28">
        <v>256</v>
      </c>
      <c r="K11" s="28"/>
      <c r="L11" s="31">
        <f t="shared" si="0"/>
        <v>256</v>
      </c>
      <c r="M11" s="32" t="s">
        <v>91</v>
      </c>
      <c r="N11" s="33" t="s">
        <v>270</v>
      </c>
    </row>
    <row r="12" spans="1:14" s="55" customFormat="1" ht="12.75">
      <c r="A12" s="27" t="s">
        <v>32</v>
      </c>
      <c r="B12" s="171"/>
      <c r="C12" s="165"/>
      <c r="D12" s="28" t="s">
        <v>15</v>
      </c>
      <c r="E12" s="28" t="s">
        <v>22</v>
      </c>
      <c r="F12" s="28">
        <v>6</v>
      </c>
      <c r="G12" s="28"/>
      <c r="H12" s="28"/>
      <c r="I12" s="28"/>
      <c r="J12" s="28"/>
      <c r="K12" s="28">
        <v>192</v>
      </c>
      <c r="L12" s="31">
        <f t="shared" si="0"/>
        <v>192</v>
      </c>
      <c r="M12" s="32" t="s">
        <v>91</v>
      </c>
      <c r="N12" s="33" t="s">
        <v>253</v>
      </c>
    </row>
    <row r="13" spans="1:14" s="55" customFormat="1" ht="12.75" customHeight="1">
      <c r="A13" s="27" t="s">
        <v>33</v>
      </c>
      <c r="B13" s="162" t="s">
        <v>64</v>
      </c>
      <c r="C13" s="166" t="s">
        <v>65</v>
      </c>
      <c r="D13" s="28" t="s">
        <v>15</v>
      </c>
      <c r="E13" s="28" t="s">
        <v>22</v>
      </c>
      <c r="F13" s="28">
        <v>6</v>
      </c>
      <c r="G13" s="28"/>
      <c r="H13" s="28"/>
      <c r="I13" s="28">
        <v>192</v>
      </c>
      <c r="J13" s="28"/>
      <c r="K13" s="28"/>
      <c r="L13" s="31">
        <f t="shared" si="0"/>
        <v>192</v>
      </c>
      <c r="M13" s="32" t="s">
        <v>91</v>
      </c>
      <c r="N13" s="33" t="s">
        <v>253</v>
      </c>
    </row>
    <row r="14" spans="1:14" s="55" customFormat="1" ht="12.75">
      <c r="A14" s="27" t="s">
        <v>34</v>
      </c>
      <c r="B14" s="163"/>
      <c r="C14" s="167"/>
      <c r="D14" s="28" t="s">
        <v>15</v>
      </c>
      <c r="E14" s="28" t="s">
        <v>22</v>
      </c>
      <c r="F14" s="28">
        <v>6</v>
      </c>
      <c r="G14" s="28"/>
      <c r="H14" s="28"/>
      <c r="I14" s="28"/>
      <c r="J14" s="28">
        <v>192</v>
      </c>
      <c r="K14" s="28"/>
      <c r="L14" s="31">
        <f t="shared" si="0"/>
        <v>192</v>
      </c>
      <c r="M14" s="32" t="s">
        <v>91</v>
      </c>
      <c r="N14" s="33" t="s">
        <v>253</v>
      </c>
    </row>
    <row r="15" spans="1:14" s="55" customFormat="1" ht="12.75">
      <c r="A15" s="27" t="s">
        <v>35</v>
      </c>
      <c r="B15" s="163"/>
      <c r="C15" s="167"/>
      <c r="D15" s="28" t="s">
        <v>15</v>
      </c>
      <c r="E15" s="28" t="s">
        <v>22</v>
      </c>
      <c r="F15" s="28">
        <v>8</v>
      </c>
      <c r="G15" s="28"/>
      <c r="H15" s="28"/>
      <c r="I15" s="28"/>
      <c r="J15" s="28"/>
      <c r="K15" s="28">
        <v>256</v>
      </c>
      <c r="L15" s="31">
        <f t="shared" si="0"/>
        <v>256</v>
      </c>
      <c r="M15" s="32" t="s">
        <v>91</v>
      </c>
      <c r="N15" s="33" t="s">
        <v>271</v>
      </c>
    </row>
    <row r="16" spans="1:14" s="55" customFormat="1" ht="12.75">
      <c r="A16" s="27" t="s">
        <v>36</v>
      </c>
      <c r="B16" s="163"/>
      <c r="C16" s="167"/>
      <c r="D16" s="28" t="s">
        <v>15</v>
      </c>
      <c r="E16" s="28" t="s">
        <v>22</v>
      </c>
      <c r="F16" s="28">
        <v>9</v>
      </c>
      <c r="G16" s="28"/>
      <c r="H16" s="28"/>
      <c r="I16" s="28">
        <v>288</v>
      </c>
      <c r="J16" s="28"/>
      <c r="K16" s="28"/>
      <c r="L16" s="31">
        <f t="shared" si="0"/>
        <v>288</v>
      </c>
      <c r="M16" s="32" t="s">
        <v>91</v>
      </c>
      <c r="N16" s="33" t="s">
        <v>268</v>
      </c>
    </row>
    <row r="17" spans="1:14" s="55" customFormat="1" ht="12.75">
      <c r="A17" s="27" t="s">
        <v>37</v>
      </c>
      <c r="B17" s="163"/>
      <c r="C17" s="167"/>
      <c r="D17" s="28" t="s">
        <v>15</v>
      </c>
      <c r="E17" s="28" t="s">
        <v>22</v>
      </c>
      <c r="F17" s="28"/>
      <c r="G17" s="28"/>
      <c r="H17" s="28"/>
      <c r="I17" s="28"/>
      <c r="J17" s="28"/>
      <c r="K17" s="28"/>
      <c r="L17" s="31">
        <f t="shared" si="0"/>
        <v>0</v>
      </c>
      <c r="M17" s="32" t="s">
        <v>91</v>
      </c>
      <c r="N17" s="33" t="s">
        <v>27</v>
      </c>
    </row>
    <row r="18" spans="1:14" s="55" customFormat="1" ht="12.75">
      <c r="A18" s="27" t="s">
        <v>38</v>
      </c>
      <c r="B18" s="163"/>
      <c r="C18" s="167"/>
      <c r="D18" s="28" t="s">
        <v>15</v>
      </c>
      <c r="E18" s="28" t="s">
        <v>22</v>
      </c>
      <c r="F18" s="28"/>
      <c r="G18" s="28"/>
      <c r="H18" s="28"/>
      <c r="I18" s="28"/>
      <c r="J18" s="28"/>
      <c r="K18" s="28"/>
      <c r="L18" s="31">
        <f t="shared" si="0"/>
        <v>0</v>
      </c>
      <c r="M18" s="32" t="s">
        <v>91</v>
      </c>
      <c r="N18" s="33" t="s">
        <v>27</v>
      </c>
    </row>
    <row r="19" spans="1:14" s="55" customFormat="1" ht="12.75">
      <c r="A19" s="30" t="s">
        <v>274</v>
      </c>
      <c r="B19" s="164"/>
      <c r="C19" s="168"/>
      <c r="D19" s="28" t="s">
        <v>15</v>
      </c>
      <c r="E19" s="28" t="s">
        <v>22</v>
      </c>
      <c r="F19" s="30">
        <v>4</v>
      </c>
      <c r="G19" s="28"/>
      <c r="H19" s="28"/>
      <c r="I19" s="28">
        <v>40</v>
      </c>
      <c r="J19" s="28"/>
      <c r="K19" s="28"/>
      <c r="L19" s="31">
        <f t="shared" si="0"/>
        <v>40</v>
      </c>
      <c r="M19" s="32" t="s">
        <v>91</v>
      </c>
      <c r="N19" s="33" t="s">
        <v>275</v>
      </c>
    </row>
    <row r="20" spans="1:14" ht="12.75">
      <c r="A20" s="28"/>
      <c r="B20" s="28"/>
      <c r="C20" s="28"/>
      <c r="D20" s="28"/>
      <c r="E20" s="29"/>
      <c r="F20" s="30"/>
      <c r="G20" s="28"/>
      <c r="H20" s="28"/>
      <c r="I20" s="28"/>
      <c r="J20" s="28"/>
      <c r="K20" s="28"/>
      <c r="L20" s="31"/>
      <c r="M20" s="32"/>
      <c r="N20" s="33"/>
    </row>
    <row r="21" spans="1:14" s="55" customFormat="1" ht="12" customHeight="1">
      <c r="A21" s="27" t="s">
        <v>17</v>
      </c>
      <c r="B21" s="162" t="s">
        <v>64</v>
      </c>
      <c r="C21" s="166" t="s">
        <v>65</v>
      </c>
      <c r="D21" s="28" t="s">
        <v>15</v>
      </c>
      <c r="E21" s="28" t="s">
        <v>19</v>
      </c>
      <c r="F21" s="28"/>
      <c r="G21" s="28">
        <v>4</v>
      </c>
      <c r="H21" s="28"/>
      <c r="I21" s="28">
        <v>1200</v>
      </c>
      <c r="J21" s="28"/>
      <c r="K21" s="28"/>
      <c r="L21" s="31">
        <f aca="true" t="shared" si="1" ref="L21:L30">SUM(I21:K21)</f>
        <v>1200</v>
      </c>
      <c r="M21" s="32" t="s">
        <v>91</v>
      </c>
      <c r="N21" s="33" t="s">
        <v>195</v>
      </c>
    </row>
    <row r="22" spans="1:14" s="55" customFormat="1" ht="12.75">
      <c r="A22" s="27" t="s">
        <v>18</v>
      </c>
      <c r="B22" s="163"/>
      <c r="C22" s="167"/>
      <c r="D22" s="28" t="s">
        <v>15</v>
      </c>
      <c r="E22" s="28" t="s">
        <v>19</v>
      </c>
      <c r="F22" s="28"/>
      <c r="G22" s="28">
        <v>1</v>
      </c>
      <c r="H22" s="28"/>
      <c r="I22" s="28"/>
      <c r="J22" s="28">
        <v>300</v>
      </c>
      <c r="K22" s="28"/>
      <c r="L22" s="31">
        <f t="shared" si="1"/>
        <v>300</v>
      </c>
      <c r="M22" s="32" t="s">
        <v>91</v>
      </c>
      <c r="N22" s="33" t="s">
        <v>195</v>
      </c>
    </row>
    <row r="23" spans="1:14" s="55" customFormat="1" ht="12.75">
      <c r="A23" s="27" t="s">
        <v>26</v>
      </c>
      <c r="B23" s="163"/>
      <c r="C23" s="167"/>
      <c r="D23" s="28" t="s">
        <v>15</v>
      </c>
      <c r="E23" s="28" t="s">
        <v>19</v>
      </c>
      <c r="F23" s="28"/>
      <c r="G23" s="28">
        <v>2</v>
      </c>
      <c r="H23" s="28"/>
      <c r="I23" s="28"/>
      <c r="J23" s="28"/>
      <c r="K23" s="28">
        <v>600</v>
      </c>
      <c r="L23" s="31">
        <f t="shared" si="1"/>
        <v>600</v>
      </c>
      <c r="M23" s="32" t="s">
        <v>91</v>
      </c>
      <c r="N23" s="33" t="s">
        <v>195</v>
      </c>
    </row>
    <row r="24" spans="1:14" s="55" customFormat="1" ht="12.75">
      <c r="A24" s="27" t="s">
        <v>29</v>
      </c>
      <c r="B24" s="163"/>
      <c r="C24" s="167"/>
      <c r="D24" s="28" t="s">
        <v>15</v>
      </c>
      <c r="E24" s="28" t="s">
        <v>19</v>
      </c>
      <c r="F24" s="28"/>
      <c r="G24" s="28">
        <v>1</v>
      </c>
      <c r="H24" s="28"/>
      <c r="I24" s="28">
        <v>300</v>
      </c>
      <c r="J24" s="28"/>
      <c r="K24" s="28"/>
      <c r="L24" s="31">
        <f t="shared" si="1"/>
        <v>300</v>
      </c>
      <c r="M24" s="32" t="s">
        <v>91</v>
      </c>
      <c r="N24" s="33" t="s">
        <v>195</v>
      </c>
    </row>
    <row r="25" spans="1:14" s="55" customFormat="1" ht="12.75">
      <c r="A25" s="27" t="s">
        <v>30</v>
      </c>
      <c r="B25" s="163"/>
      <c r="C25" s="167"/>
      <c r="D25" s="28" t="s">
        <v>15</v>
      </c>
      <c r="E25" s="28" t="s">
        <v>19</v>
      </c>
      <c r="F25" s="28"/>
      <c r="G25" s="28">
        <v>3</v>
      </c>
      <c r="H25" s="28"/>
      <c r="I25" s="28"/>
      <c r="J25" s="28">
        <v>900</v>
      </c>
      <c r="K25" s="28"/>
      <c r="L25" s="31">
        <f t="shared" si="1"/>
        <v>900</v>
      </c>
      <c r="M25" s="32" t="s">
        <v>91</v>
      </c>
      <c r="N25" s="33" t="s">
        <v>195</v>
      </c>
    </row>
    <row r="26" spans="1:14" s="55" customFormat="1" ht="12.75">
      <c r="A26" s="27" t="s">
        <v>42</v>
      </c>
      <c r="B26" s="162" t="s">
        <v>64</v>
      </c>
      <c r="C26" s="166" t="s">
        <v>65</v>
      </c>
      <c r="D26" s="28" t="s">
        <v>15</v>
      </c>
      <c r="E26" s="28" t="s">
        <v>19</v>
      </c>
      <c r="F26" s="28"/>
      <c r="G26" s="28">
        <v>3</v>
      </c>
      <c r="H26" s="28"/>
      <c r="I26" s="28"/>
      <c r="J26" s="28"/>
      <c r="K26" s="28">
        <v>900</v>
      </c>
      <c r="L26" s="31">
        <f t="shared" si="1"/>
        <v>900</v>
      </c>
      <c r="M26" s="32" t="s">
        <v>91</v>
      </c>
      <c r="N26" s="33" t="s">
        <v>195</v>
      </c>
    </row>
    <row r="27" spans="1:14" s="55" customFormat="1" ht="12.75">
      <c r="A27" s="27" t="s">
        <v>66</v>
      </c>
      <c r="B27" s="163"/>
      <c r="C27" s="167"/>
      <c r="D27" s="28" t="s">
        <v>15</v>
      </c>
      <c r="E27" s="28" t="s">
        <v>19</v>
      </c>
      <c r="F27" s="28"/>
      <c r="G27" s="28">
        <v>4</v>
      </c>
      <c r="H27" s="28"/>
      <c r="I27" s="28">
        <v>1200</v>
      </c>
      <c r="J27" s="28"/>
      <c r="K27" s="28"/>
      <c r="L27" s="31">
        <f t="shared" si="1"/>
        <v>1200</v>
      </c>
      <c r="M27" s="32" t="s">
        <v>91</v>
      </c>
      <c r="N27" s="33" t="s">
        <v>195</v>
      </c>
    </row>
    <row r="28" spans="1:14" s="55" customFormat="1" ht="12.75">
      <c r="A28" s="27" t="s">
        <v>67</v>
      </c>
      <c r="B28" s="163"/>
      <c r="C28" s="167"/>
      <c r="D28" s="28" t="s">
        <v>15</v>
      </c>
      <c r="E28" s="28" t="s">
        <v>19</v>
      </c>
      <c r="F28" s="28"/>
      <c r="G28" s="28">
        <v>3</v>
      </c>
      <c r="H28" s="28"/>
      <c r="I28" s="28"/>
      <c r="J28" s="28">
        <v>900</v>
      </c>
      <c r="K28" s="28"/>
      <c r="L28" s="31">
        <f t="shared" si="1"/>
        <v>900</v>
      </c>
      <c r="M28" s="32" t="s">
        <v>91</v>
      </c>
      <c r="N28" s="33" t="s">
        <v>195</v>
      </c>
    </row>
    <row r="29" spans="1:14" s="55" customFormat="1" ht="12.75">
      <c r="A29" s="27" t="s">
        <v>68</v>
      </c>
      <c r="B29" s="163"/>
      <c r="C29" s="167"/>
      <c r="D29" s="28" t="s">
        <v>15</v>
      </c>
      <c r="E29" s="28" t="s">
        <v>19</v>
      </c>
      <c r="F29" s="28"/>
      <c r="G29" s="28"/>
      <c r="H29" s="28"/>
      <c r="I29" s="28"/>
      <c r="J29" s="28"/>
      <c r="K29" s="28"/>
      <c r="L29" s="31">
        <f t="shared" si="1"/>
        <v>0</v>
      </c>
      <c r="M29" s="32"/>
      <c r="N29" s="33" t="s">
        <v>27</v>
      </c>
    </row>
    <row r="30" spans="1:14" s="55" customFormat="1" ht="12.75" customHeight="1">
      <c r="A30" s="27" t="s">
        <v>69</v>
      </c>
      <c r="B30" s="163"/>
      <c r="C30" s="167"/>
      <c r="D30" s="28" t="s">
        <v>15</v>
      </c>
      <c r="E30" s="28" t="s">
        <v>19</v>
      </c>
      <c r="F30" s="28"/>
      <c r="G30" s="28"/>
      <c r="H30" s="28"/>
      <c r="I30" s="28"/>
      <c r="J30" s="28"/>
      <c r="K30" s="28"/>
      <c r="L30" s="31">
        <f t="shared" si="1"/>
        <v>0</v>
      </c>
      <c r="M30" s="32"/>
      <c r="N30" s="33" t="s">
        <v>27</v>
      </c>
    </row>
    <row r="31" spans="1:14" ht="12.75">
      <c r="A31" s="27"/>
      <c r="B31" s="45"/>
      <c r="C31" s="46"/>
      <c r="D31" s="28"/>
      <c r="E31" s="28"/>
      <c r="F31" s="28"/>
      <c r="G31" s="28"/>
      <c r="H31" s="28"/>
      <c r="I31" s="28"/>
      <c r="J31" s="28"/>
      <c r="K31" s="28"/>
      <c r="L31" s="31"/>
      <c r="M31" s="32"/>
      <c r="N31" s="33"/>
    </row>
    <row r="32" spans="1:14" ht="12.75">
      <c r="A32" s="27"/>
      <c r="B32" s="45"/>
      <c r="C32" s="46"/>
      <c r="D32" s="28"/>
      <c r="E32" s="28"/>
      <c r="F32" s="28"/>
      <c r="G32" s="28"/>
      <c r="H32" s="28"/>
      <c r="I32" s="28"/>
      <c r="J32" s="28"/>
      <c r="K32" s="28"/>
      <c r="L32" s="31"/>
      <c r="M32" s="32"/>
      <c r="N32" s="33"/>
    </row>
    <row r="33" spans="1:14" ht="12.75">
      <c r="A33" s="34"/>
      <c r="B33" s="29"/>
      <c r="C33" s="29"/>
      <c r="D33" s="29"/>
      <c r="E33" s="29"/>
      <c r="F33" s="35"/>
      <c r="G33" s="29"/>
      <c r="H33" s="29"/>
      <c r="I33" s="29"/>
      <c r="J33" s="29"/>
      <c r="K33" s="29"/>
      <c r="L33" s="36"/>
      <c r="M33" s="37"/>
      <c r="N33" s="38"/>
    </row>
    <row r="34" spans="1:14" s="55" customFormat="1" ht="13.5" thickBot="1">
      <c r="A34" s="68" t="s">
        <v>4</v>
      </c>
      <c r="B34" s="69" t="s">
        <v>147</v>
      </c>
      <c r="C34" s="69" t="s">
        <v>81</v>
      </c>
      <c r="D34" s="69" t="s">
        <v>80</v>
      </c>
      <c r="E34" s="69"/>
      <c r="F34" s="69">
        <f aca="true" t="shared" si="2" ref="F34:L34">SUM(F7:F33)</f>
        <v>70</v>
      </c>
      <c r="G34" s="69">
        <f t="shared" si="2"/>
        <v>21</v>
      </c>
      <c r="H34" s="69">
        <f t="shared" si="2"/>
        <v>0</v>
      </c>
      <c r="I34" s="69">
        <f t="shared" si="2"/>
        <v>3636</v>
      </c>
      <c r="J34" s="69">
        <f t="shared" si="2"/>
        <v>2590</v>
      </c>
      <c r="K34" s="69">
        <f t="shared" si="2"/>
        <v>2204</v>
      </c>
      <c r="L34" s="69">
        <f t="shared" si="2"/>
        <v>8430</v>
      </c>
      <c r="M34" s="70" t="s">
        <v>278</v>
      </c>
      <c r="N34" s="71"/>
    </row>
    <row r="35" spans="1:14" ht="12.75">
      <c r="A35" s="39"/>
      <c r="D35" s="39"/>
      <c r="E35" s="39"/>
      <c r="F35" s="39"/>
      <c r="G35" s="39"/>
      <c r="H35" s="39"/>
      <c r="I35" s="39"/>
      <c r="J35" s="39"/>
      <c r="K35" s="39"/>
      <c r="L35" s="39"/>
      <c r="M35" s="39" t="s">
        <v>61</v>
      </c>
      <c r="N35" s="40"/>
    </row>
    <row r="36" spans="1:14" ht="12.75">
      <c r="A36" s="72"/>
      <c r="B36" s="73"/>
      <c r="C36" s="74" t="s">
        <v>233</v>
      </c>
      <c r="D36" s="75"/>
      <c r="E36" s="76"/>
      <c r="H36" s="39"/>
      <c r="I36" s="39"/>
      <c r="J36" s="41"/>
      <c r="K36" s="41"/>
      <c r="L36" s="41"/>
      <c r="M36" s="41"/>
      <c r="N36" s="41"/>
    </row>
    <row r="37" spans="1:14" ht="12.75">
      <c r="A37" s="77" t="s">
        <v>28</v>
      </c>
      <c r="B37" s="74"/>
      <c r="C37" s="78">
        <v>0.8</v>
      </c>
      <c r="D37" s="79">
        <f>+SUM(L6:L19)</f>
        <v>2130</v>
      </c>
      <c r="E37" s="80">
        <f>C37*D37</f>
        <v>1704</v>
      </c>
      <c r="H37" s="39"/>
      <c r="I37" s="39"/>
      <c r="J37" s="41"/>
      <c r="K37" s="41"/>
      <c r="L37" s="42"/>
      <c r="M37" s="43"/>
      <c r="N37" s="44"/>
    </row>
    <row r="38" spans="1:14" ht="12.75">
      <c r="A38" s="74" t="s">
        <v>192</v>
      </c>
      <c r="B38" s="76"/>
      <c r="C38" s="81">
        <v>0.5</v>
      </c>
      <c r="D38" s="79">
        <f>SUM(L21:L30)</f>
        <v>6300</v>
      </c>
      <c r="E38" s="80">
        <f>C38*D38</f>
        <v>3150</v>
      </c>
      <c r="H38" s="39"/>
      <c r="I38" s="39"/>
      <c r="J38" s="41"/>
      <c r="K38" s="41"/>
      <c r="L38" s="42"/>
      <c r="M38" s="43"/>
      <c r="N38" s="43"/>
    </row>
    <row r="39" spans="1:14" ht="12.75">
      <c r="A39" s="77" t="s">
        <v>194</v>
      </c>
      <c r="B39" s="77"/>
      <c r="C39" s="77"/>
      <c r="D39" s="79">
        <f>SUM(D37:D38)</f>
        <v>8430</v>
      </c>
      <c r="E39" s="82">
        <f>SUM(E37:E38)</f>
        <v>4854</v>
      </c>
      <c r="H39" s="39"/>
      <c r="I39" s="39"/>
      <c r="J39" s="41"/>
      <c r="K39" s="41"/>
      <c r="L39" s="41"/>
      <c r="M39" s="43"/>
      <c r="N39" s="43"/>
    </row>
    <row r="40" spans="1:14" ht="12.75">
      <c r="A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</row>
    <row r="41" spans="1:14" ht="12.75">
      <c r="A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</sheetData>
  <sheetProtection/>
  <mergeCells count="10">
    <mergeCell ref="B13:B19"/>
    <mergeCell ref="C13:C19"/>
    <mergeCell ref="B2:C2"/>
    <mergeCell ref="F2:H2"/>
    <mergeCell ref="B21:B25"/>
    <mergeCell ref="B26:B30"/>
    <mergeCell ref="C21:C25"/>
    <mergeCell ref="C26:C30"/>
    <mergeCell ref="B7:B12"/>
    <mergeCell ref="C7:C12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zoomScalePageLayoutView="0" workbookViewId="0" topLeftCell="A1">
      <selection activeCell="N13" sqref="N13"/>
    </sheetView>
  </sheetViews>
  <sheetFormatPr defaultColWidth="9.140625" defaultRowHeight="12.75"/>
  <cols>
    <col min="1" max="2" width="9.140625" style="16" customWidth="1"/>
    <col min="3" max="3" width="10.8515625" style="16" customWidth="1"/>
    <col min="4" max="4" width="9.140625" style="16" customWidth="1"/>
    <col min="5" max="5" width="11.140625" style="16" customWidth="1"/>
    <col min="6" max="12" width="9.140625" style="16" customWidth="1"/>
    <col min="13" max="13" width="35.421875" style="16" bestFit="1" customWidth="1"/>
    <col min="14" max="14" width="32.8515625" style="16" bestFit="1" customWidth="1"/>
    <col min="15" max="16384" width="9.140625" style="16" customWidth="1"/>
  </cols>
  <sheetData>
    <row r="1" spans="1:14" ht="12.75">
      <c r="A1" s="12" t="s">
        <v>151</v>
      </c>
      <c r="B1" s="13"/>
      <c r="C1" s="14"/>
      <c r="D1" s="13"/>
      <c r="E1" s="14"/>
      <c r="F1" s="13"/>
      <c r="G1" s="13"/>
      <c r="H1" s="13"/>
      <c r="I1" s="14"/>
      <c r="J1" s="13"/>
      <c r="K1" s="13"/>
      <c r="L1" s="13"/>
      <c r="M1" s="13"/>
      <c r="N1" s="15"/>
    </row>
    <row r="2" spans="1:14" ht="12.75">
      <c r="A2" s="17" t="s">
        <v>0</v>
      </c>
      <c r="B2" s="169" t="s">
        <v>62</v>
      </c>
      <c r="C2" s="170"/>
      <c r="D2" s="3" t="s">
        <v>1</v>
      </c>
      <c r="E2" s="1"/>
      <c r="F2" s="159" t="s">
        <v>2</v>
      </c>
      <c r="G2" s="160"/>
      <c r="H2" s="161"/>
      <c r="I2" s="3"/>
      <c r="J2" s="2" t="s">
        <v>3</v>
      </c>
      <c r="K2" s="1"/>
      <c r="L2" s="18" t="s">
        <v>4</v>
      </c>
      <c r="M2" s="19" t="s">
        <v>188</v>
      </c>
      <c r="N2" s="20"/>
    </row>
    <row r="3" spans="1:14" ht="12.75">
      <c r="A3" s="21" t="s">
        <v>5</v>
      </c>
      <c r="B3" s="22" t="s">
        <v>7</v>
      </c>
      <c r="C3" s="22" t="s">
        <v>7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189</v>
      </c>
      <c r="I3" s="18" t="s">
        <v>10</v>
      </c>
      <c r="J3" s="18" t="s">
        <v>11</v>
      </c>
      <c r="K3" s="18" t="s">
        <v>12</v>
      </c>
      <c r="L3" s="23" t="s">
        <v>232</v>
      </c>
      <c r="M3" s="19" t="s">
        <v>24</v>
      </c>
      <c r="N3" s="24" t="s">
        <v>16</v>
      </c>
    </row>
    <row r="4" spans="1:14" ht="12.75">
      <c r="A4" s="21"/>
      <c r="B4" s="25" t="s">
        <v>13</v>
      </c>
      <c r="C4" s="25" t="s">
        <v>63</v>
      </c>
      <c r="D4" s="23"/>
      <c r="E4" s="23" t="s">
        <v>13</v>
      </c>
      <c r="F4" s="23"/>
      <c r="G4" s="23"/>
      <c r="H4" s="23"/>
      <c r="I4" s="23"/>
      <c r="J4" s="23"/>
      <c r="K4" s="23"/>
      <c r="L4" s="23" t="s">
        <v>14</v>
      </c>
      <c r="M4" s="26"/>
      <c r="N4" s="24"/>
    </row>
    <row r="5" spans="1:14" ht="12.75">
      <c r="A5" s="27"/>
      <c r="B5" s="28"/>
      <c r="C5" s="29"/>
      <c r="D5" s="28"/>
      <c r="E5" s="29"/>
      <c r="F5" s="30"/>
      <c r="G5" s="28"/>
      <c r="H5" s="28"/>
      <c r="I5" s="28"/>
      <c r="J5" s="28"/>
      <c r="K5" s="28"/>
      <c r="L5" s="31"/>
      <c r="M5" s="32"/>
      <c r="N5" s="33"/>
    </row>
    <row r="6" spans="1:14" s="55" customFormat="1" ht="12.75" customHeight="1">
      <c r="A6" s="27" t="s">
        <v>20</v>
      </c>
      <c r="B6" s="162" t="s">
        <v>64</v>
      </c>
      <c r="C6" s="166" t="s">
        <v>65</v>
      </c>
      <c r="D6" s="28" t="s">
        <v>15</v>
      </c>
      <c r="E6" s="28" t="s">
        <v>22</v>
      </c>
      <c r="F6" s="28">
        <v>8</v>
      </c>
      <c r="G6" s="28"/>
      <c r="H6" s="28"/>
      <c r="I6" s="28">
        <v>256</v>
      </c>
      <c r="J6" s="28"/>
      <c r="K6" s="28"/>
      <c r="L6" s="31">
        <f aca="true" t="shared" si="0" ref="L6:L12">SUM(I6:K6)</f>
        <v>256</v>
      </c>
      <c r="M6" s="32" t="s">
        <v>91</v>
      </c>
      <c r="N6" s="33" t="s">
        <v>272</v>
      </c>
    </row>
    <row r="7" spans="1:14" s="55" customFormat="1" ht="12.75">
      <c r="A7" s="27" t="s">
        <v>21</v>
      </c>
      <c r="B7" s="163"/>
      <c r="C7" s="167"/>
      <c r="D7" s="28" t="s">
        <v>15</v>
      </c>
      <c r="E7" s="28" t="s">
        <v>22</v>
      </c>
      <c r="F7" s="28">
        <v>8</v>
      </c>
      <c r="G7" s="28"/>
      <c r="H7" s="28"/>
      <c r="I7" s="28"/>
      <c r="J7" s="28">
        <v>256</v>
      </c>
      <c r="K7" s="28"/>
      <c r="L7" s="31">
        <f t="shared" si="0"/>
        <v>256</v>
      </c>
      <c r="M7" s="32" t="s">
        <v>91</v>
      </c>
      <c r="N7" s="33" t="s">
        <v>272</v>
      </c>
    </row>
    <row r="8" spans="1:14" s="55" customFormat="1" ht="12.75">
      <c r="A8" s="27" t="s">
        <v>23</v>
      </c>
      <c r="B8" s="163"/>
      <c r="C8" s="167"/>
      <c r="D8" s="28" t="s">
        <v>15</v>
      </c>
      <c r="E8" s="28" t="s">
        <v>22</v>
      </c>
      <c r="F8" s="28">
        <v>10</v>
      </c>
      <c r="G8" s="28"/>
      <c r="H8" s="28"/>
      <c r="I8" s="28"/>
      <c r="J8" s="28"/>
      <c r="K8" s="28">
        <v>160</v>
      </c>
      <c r="L8" s="31">
        <f t="shared" si="0"/>
        <v>160</v>
      </c>
      <c r="M8" s="32" t="s">
        <v>91</v>
      </c>
      <c r="N8" s="33" t="s">
        <v>273</v>
      </c>
    </row>
    <row r="9" spans="1:14" s="55" customFormat="1" ht="12.75">
      <c r="A9" s="27" t="s">
        <v>25</v>
      </c>
      <c r="B9" s="163"/>
      <c r="C9" s="167"/>
      <c r="D9" s="28" t="s">
        <v>15</v>
      </c>
      <c r="E9" s="28" t="s">
        <v>22</v>
      </c>
      <c r="F9" s="28">
        <v>10</v>
      </c>
      <c r="G9" s="28"/>
      <c r="H9" s="28"/>
      <c r="I9" s="28">
        <v>160</v>
      </c>
      <c r="J9" s="28"/>
      <c r="K9" s="28"/>
      <c r="L9" s="31">
        <f t="shared" si="0"/>
        <v>160</v>
      </c>
      <c r="M9" s="32" t="s">
        <v>91</v>
      </c>
      <c r="N9" s="33" t="s">
        <v>273</v>
      </c>
    </row>
    <row r="10" spans="1:14" s="55" customFormat="1" ht="12.75">
      <c r="A10" s="27" t="s">
        <v>31</v>
      </c>
      <c r="B10" s="163"/>
      <c r="C10" s="167"/>
      <c r="D10" s="28" t="s">
        <v>15</v>
      </c>
      <c r="E10" s="28" t="s">
        <v>22</v>
      </c>
      <c r="F10" s="28"/>
      <c r="G10" s="28"/>
      <c r="H10" s="28"/>
      <c r="I10" s="28"/>
      <c r="J10" s="28"/>
      <c r="K10" s="28"/>
      <c r="L10" s="31">
        <f t="shared" si="0"/>
        <v>0</v>
      </c>
      <c r="M10" s="32" t="s">
        <v>91</v>
      </c>
      <c r="N10" s="33" t="s">
        <v>27</v>
      </c>
    </row>
    <row r="11" spans="1:14" s="55" customFormat="1" ht="12.75">
      <c r="A11" s="27" t="s">
        <v>32</v>
      </c>
      <c r="B11" s="163"/>
      <c r="C11" s="167"/>
      <c r="D11" s="28" t="s">
        <v>15</v>
      </c>
      <c r="E11" s="28" t="s">
        <v>22</v>
      </c>
      <c r="F11" s="28"/>
      <c r="G11" s="28"/>
      <c r="H11" s="28"/>
      <c r="I11" s="28"/>
      <c r="J11" s="28"/>
      <c r="K11" s="28"/>
      <c r="L11" s="31">
        <f>SUM(I11:K11)</f>
        <v>0</v>
      </c>
      <c r="M11" s="32" t="s">
        <v>91</v>
      </c>
      <c r="N11" s="33" t="s">
        <v>27</v>
      </c>
    </row>
    <row r="12" spans="1:14" s="55" customFormat="1" ht="12.75">
      <c r="A12" s="27" t="s">
        <v>274</v>
      </c>
      <c r="B12" s="164"/>
      <c r="C12" s="168"/>
      <c r="D12" s="28" t="s">
        <v>15</v>
      </c>
      <c r="E12" s="28" t="s">
        <v>22</v>
      </c>
      <c r="F12" s="28">
        <v>2</v>
      </c>
      <c r="G12" s="28"/>
      <c r="H12" s="28"/>
      <c r="I12" s="28"/>
      <c r="J12" s="28">
        <v>20</v>
      </c>
      <c r="K12" s="28"/>
      <c r="L12" s="31">
        <f t="shared" si="0"/>
        <v>20</v>
      </c>
      <c r="M12" s="32" t="s">
        <v>91</v>
      </c>
      <c r="N12" s="33" t="s">
        <v>275</v>
      </c>
    </row>
    <row r="13" spans="1:14" ht="12.75">
      <c r="A13" s="28"/>
      <c r="B13" s="28"/>
      <c r="C13" s="28"/>
      <c r="D13" s="28"/>
      <c r="E13" s="29"/>
      <c r="F13" s="30"/>
      <c r="G13" s="28"/>
      <c r="H13" s="28"/>
      <c r="I13" s="28"/>
      <c r="J13" s="28"/>
      <c r="K13" s="28"/>
      <c r="L13" s="31"/>
      <c r="M13" s="32"/>
      <c r="N13" s="33"/>
    </row>
    <row r="14" spans="1:14" s="55" customFormat="1" ht="12" customHeight="1">
      <c r="A14" s="27" t="s">
        <v>17</v>
      </c>
      <c r="B14" s="162" t="s">
        <v>64</v>
      </c>
      <c r="C14" s="166" t="s">
        <v>65</v>
      </c>
      <c r="D14" s="28" t="s">
        <v>15</v>
      </c>
      <c r="E14" s="28" t="s">
        <v>19</v>
      </c>
      <c r="F14" s="28"/>
      <c r="G14" s="28">
        <v>5</v>
      </c>
      <c r="H14" s="28"/>
      <c r="I14" s="28">
        <v>1500</v>
      </c>
      <c r="J14" s="28"/>
      <c r="K14" s="28"/>
      <c r="L14" s="31">
        <f>SUM(I14:K14)</f>
        <v>1500</v>
      </c>
      <c r="M14" s="32" t="s">
        <v>91</v>
      </c>
      <c r="N14" s="33" t="s">
        <v>234</v>
      </c>
    </row>
    <row r="15" spans="1:14" s="55" customFormat="1" ht="12.75">
      <c r="A15" s="27" t="s">
        <v>18</v>
      </c>
      <c r="B15" s="163"/>
      <c r="C15" s="167"/>
      <c r="D15" s="28" t="s">
        <v>15</v>
      </c>
      <c r="E15" s="28" t="s">
        <v>19</v>
      </c>
      <c r="F15" s="28"/>
      <c r="G15" s="28">
        <v>2</v>
      </c>
      <c r="H15" s="28"/>
      <c r="I15" s="28"/>
      <c r="J15" s="28">
        <v>600</v>
      </c>
      <c r="K15" s="28"/>
      <c r="L15" s="31">
        <f>SUM(I15:K15)</f>
        <v>600</v>
      </c>
      <c r="M15" s="32" t="s">
        <v>91</v>
      </c>
      <c r="N15" s="33" t="s">
        <v>196</v>
      </c>
    </row>
    <row r="16" spans="1:14" s="55" customFormat="1" ht="12.75" customHeight="1">
      <c r="A16" s="27" t="s">
        <v>26</v>
      </c>
      <c r="B16" s="163"/>
      <c r="C16" s="167"/>
      <c r="D16" s="28" t="s">
        <v>15</v>
      </c>
      <c r="E16" s="28" t="s">
        <v>19</v>
      </c>
      <c r="F16" s="28"/>
      <c r="G16" s="28"/>
      <c r="H16" s="28"/>
      <c r="I16" s="28"/>
      <c r="J16" s="28"/>
      <c r="K16" s="28"/>
      <c r="L16" s="31">
        <f>SUM(I16:K16)</f>
        <v>0</v>
      </c>
      <c r="M16" s="32"/>
      <c r="N16" s="33" t="s">
        <v>27</v>
      </c>
    </row>
    <row r="17" spans="1:14" s="55" customFormat="1" ht="12.75">
      <c r="A17" s="27" t="s">
        <v>29</v>
      </c>
      <c r="B17" s="164"/>
      <c r="C17" s="168"/>
      <c r="D17" s="28" t="s">
        <v>15</v>
      </c>
      <c r="E17" s="28" t="s">
        <v>19</v>
      </c>
      <c r="F17" s="28"/>
      <c r="G17" s="28"/>
      <c r="H17" s="28"/>
      <c r="I17" s="28"/>
      <c r="J17" s="28"/>
      <c r="K17" s="28"/>
      <c r="L17" s="31">
        <f>SUM(I17:K17)</f>
        <v>0</v>
      </c>
      <c r="M17" s="32"/>
      <c r="N17" s="33" t="s">
        <v>27</v>
      </c>
    </row>
    <row r="18" spans="1:14" ht="12.75">
      <c r="A18" s="34"/>
      <c r="B18" s="29"/>
      <c r="C18" s="29"/>
      <c r="D18" s="29"/>
      <c r="E18" s="29"/>
      <c r="F18" s="35"/>
      <c r="G18" s="29"/>
      <c r="H18" s="29"/>
      <c r="I18" s="29"/>
      <c r="J18" s="29"/>
      <c r="K18" s="29"/>
      <c r="L18" s="36"/>
      <c r="M18" s="37"/>
      <c r="N18" s="38"/>
    </row>
    <row r="19" spans="1:14" s="55" customFormat="1" ht="13.5" thickBot="1">
      <c r="A19" s="68" t="s">
        <v>4</v>
      </c>
      <c r="B19" s="69" t="s">
        <v>147</v>
      </c>
      <c r="C19" s="69" t="s">
        <v>81</v>
      </c>
      <c r="D19" s="69" t="s">
        <v>80</v>
      </c>
      <c r="E19" s="69"/>
      <c r="F19" s="69">
        <f aca="true" t="shared" si="1" ref="F19:L19">SUM(F6:F18)</f>
        <v>38</v>
      </c>
      <c r="G19" s="69">
        <f t="shared" si="1"/>
        <v>7</v>
      </c>
      <c r="H19" s="69">
        <f t="shared" si="1"/>
        <v>0</v>
      </c>
      <c r="I19" s="69">
        <f t="shared" si="1"/>
        <v>1916</v>
      </c>
      <c r="J19" s="69">
        <f t="shared" si="1"/>
        <v>876</v>
      </c>
      <c r="K19" s="69">
        <f t="shared" si="1"/>
        <v>160</v>
      </c>
      <c r="L19" s="69">
        <f t="shared" si="1"/>
        <v>2952</v>
      </c>
      <c r="M19" s="70" t="s">
        <v>278</v>
      </c>
      <c r="N19" s="71"/>
    </row>
    <row r="20" spans="1:14" ht="12.75">
      <c r="A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</row>
    <row r="21" spans="1:14" ht="12.75">
      <c r="A21" s="72"/>
      <c r="B21" s="73"/>
      <c r="C21" s="74" t="s">
        <v>246</v>
      </c>
      <c r="D21" s="75"/>
      <c r="E21" s="76"/>
      <c r="H21" s="39"/>
      <c r="I21" s="39"/>
      <c r="J21" s="41"/>
      <c r="K21" s="41"/>
      <c r="L21" s="41"/>
      <c r="M21" s="41"/>
      <c r="N21" s="41"/>
    </row>
    <row r="22" spans="1:14" ht="12.75">
      <c r="A22" s="77" t="s">
        <v>28</v>
      </c>
      <c r="B22" s="74"/>
      <c r="C22" s="78">
        <v>0.8</v>
      </c>
      <c r="D22" s="79">
        <f>+SUM(L6:L12)</f>
        <v>852</v>
      </c>
      <c r="E22" s="80">
        <f>C22*D22</f>
        <v>681.6</v>
      </c>
      <c r="H22" s="39"/>
      <c r="I22" s="39"/>
      <c r="J22" s="41"/>
      <c r="K22" s="41"/>
      <c r="L22" s="42"/>
      <c r="M22" s="43"/>
      <c r="N22" s="44"/>
    </row>
    <row r="23" spans="1:14" ht="12.75">
      <c r="A23" s="74" t="s">
        <v>192</v>
      </c>
      <c r="B23" s="76"/>
      <c r="C23" s="81">
        <v>0.5</v>
      </c>
      <c r="D23" s="79">
        <f>SUM(L14:L17)</f>
        <v>2100</v>
      </c>
      <c r="E23" s="80">
        <f>C23*D23</f>
        <v>1050</v>
      </c>
      <c r="H23" s="39"/>
      <c r="I23" s="39"/>
      <c r="J23" s="41"/>
      <c r="K23" s="41"/>
      <c r="L23" s="42"/>
      <c r="M23" s="43"/>
      <c r="N23" s="43"/>
    </row>
    <row r="24" spans="1:14" ht="12.75">
      <c r="A24" s="77" t="s">
        <v>194</v>
      </c>
      <c r="B24" s="77"/>
      <c r="C24" s="77"/>
      <c r="D24" s="79">
        <f>SUM(D22:D23)</f>
        <v>2952</v>
      </c>
      <c r="E24" s="82">
        <f>SUM(E22:E23)</f>
        <v>1731.6</v>
      </c>
      <c r="H24" s="39"/>
      <c r="I24" s="39"/>
      <c r="J24" s="41"/>
      <c r="K24" s="41"/>
      <c r="L24" s="41"/>
      <c r="M24" s="43"/>
      <c r="N24" s="43"/>
    </row>
    <row r="25" spans="1:14" ht="12.75">
      <c r="A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</row>
    <row r="26" spans="1:14" ht="12.75">
      <c r="A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</sheetData>
  <sheetProtection/>
  <mergeCells count="6">
    <mergeCell ref="C14:C17"/>
    <mergeCell ref="B14:B17"/>
    <mergeCell ref="B2:C2"/>
    <mergeCell ref="F2:H2"/>
    <mergeCell ref="B6:B12"/>
    <mergeCell ref="C6:C12"/>
  </mergeCells>
  <printOptions/>
  <pageMargins left="0.7" right="0.7" top="0.75" bottom="0.75" header="0.3" footer="0.3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